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535" tabRatio="725" firstSheet="6" activeTab="16"/>
  </bookViews>
  <sheets>
    <sheet name="Zał. nr1" sheetId="1" r:id="rId1"/>
    <sheet name="Zał. nr2" sheetId="2" r:id="rId2"/>
    <sheet name="Zał. nr3" sheetId="3" r:id="rId3"/>
    <sheet name="Zał. nr4" sheetId="4" r:id="rId4"/>
    <sheet name="Zał. nr5 (2)" sheetId="5" r:id="rId5"/>
    <sheet name="Zał. nr5" sheetId="6" r:id="rId6"/>
    <sheet name="Zał. nr6" sheetId="7" r:id="rId7"/>
    <sheet name="Zał. nr6a" sheetId="8" r:id="rId8"/>
    <sheet name="Zał. nr7" sheetId="9" r:id="rId9"/>
    <sheet name="Zał. nr8" sheetId="10" r:id="rId10"/>
    <sheet name="Zał. nr9" sheetId="11" r:id="rId11"/>
    <sheet name="Zał. nr10" sheetId="12" r:id="rId12"/>
    <sheet name="Zał. nr11" sheetId="13" r:id="rId13"/>
    <sheet name="Zał. nr 13" sheetId="14" r:id="rId14"/>
    <sheet name="Zał. nr12" sheetId="15" r:id="rId15"/>
    <sheet name="Zał. nr 14" sheetId="16" r:id="rId16"/>
    <sheet name="Zał. nr 15" sheetId="17" r:id="rId17"/>
  </sheets>
  <definedNames>
    <definedName name="_xlnm.Print_Area" localSheetId="13">'Zał. nr 13'!$A$2:$E$15</definedName>
    <definedName name="_xlnm.Print_Area" localSheetId="15">'Zał. nr 14'!$A$1:$I$51</definedName>
    <definedName name="_xlnm.Print_Area" localSheetId="16">'Zał. nr 15'!$A$1:$K$42</definedName>
    <definedName name="_xlnm.Print_Area" localSheetId="0">'Zał. nr1'!$A$1:$H$261</definedName>
    <definedName name="_xlnm.Print_Area" localSheetId="11">'Zał. nr10'!$A$1:$D$34</definedName>
    <definedName name="_xlnm.Print_Area" localSheetId="12">'Zał. nr11'!$A$1:$F$10</definedName>
    <definedName name="_xlnm.Print_Area" localSheetId="14">'Zał. nr12'!$A$2:$E$9</definedName>
    <definedName name="_xlnm.Print_Area" localSheetId="1">'Zał. nr2'!$A$1:$L$90</definedName>
    <definedName name="_xlnm.Print_Area" localSheetId="2">'Zał. nr3'!$A$4:$J$48</definedName>
    <definedName name="_xlnm.Print_Area" localSheetId="3">'Zał. nr4'!$A$1:$F$39</definedName>
    <definedName name="_xlnm.Print_Area" localSheetId="5">'Zał. nr5'!$A$1:$I$39</definedName>
    <definedName name="_xlnm.Print_Area" localSheetId="4">'Zał. nr5 (2)'!$A$1:$F$41</definedName>
    <definedName name="_xlnm.Print_Area" localSheetId="6">'Zał. nr6'!$A$1:$J$27</definedName>
    <definedName name="_xlnm.Print_Area" localSheetId="7">'Zał. nr6a'!$A$2:$J$15</definedName>
    <definedName name="_xlnm.Print_Area" localSheetId="8">'Zał. nr7'!$A$4:$K$19</definedName>
    <definedName name="_xlnm.Print_Area" localSheetId="9">'Zał. nr8'!$A$1:$G$10</definedName>
    <definedName name="_xlnm.Print_Area" localSheetId="10">'Zał. nr9'!$A$2:$H$28</definedName>
  </definedNames>
  <calcPr fullCalcOnLoad="1"/>
</workbook>
</file>

<file path=xl/sharedStrings.xml><?xml version="1.0" encoding="utf-8"?>
<sst xmlns="http://schemas.openxmlformats.org/spreadsheetml/2006/main" count="1123" uniqueCount="659">
  <si>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</si>
  <si>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</si>
  <si>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</si>
  <si>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</si>
  <si>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</si>
  <si>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</si>
  <si>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</si>
  <si>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</si>
  <si>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</si>
  <si>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</si>
  <si>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</si>
  <si>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</si>
  <si>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</si>
  <si>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</si>
  <si>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</si>
  <si>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</si>
  <si>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II.</t>
  </si>
  <si>
    <t>III.</t>
  </si>
  <si>
    <t>Nazwa</t>
  </si>
  <si>
    <t>5.</t>
  </si>
  <si>
    <t>6.</t>
  </si>
  <si>
    <t>7.</t>
  </si>
  <si>
    <t>Przychody ogółem:</t>
  </si>
  <si>
    <t>§ 952</t>
  </si>
  <si>
    <t>8.</t>
  </si>
  <si>
    <t>Spłaty pożyczek</t>
  </si>
  <si>
    <t>§ 992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</si>
  <si>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</si>
  <si>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</si>
  <si>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</si>
  <si>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</si>
  <si>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</si>
  <si>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</si>
  <si>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</si>
  <si>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</si>
  <si>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</si>
  <si>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</si>
  <si>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Spłaty kredytów</t>
  </si>
  <si>
    <t>w  złotych</t>
  </si>
  <si>
    <t>2008 r.</t>
  </si>
  <si>
    <t>Lp.</t>
  </si>
  <si>
    <t>Klasyfikacja
§</t>
  </si>
  <si>
    <t>Stan środków obrotowych na początek roku</t>
  </si>
  <si>
    <t>Stan środków obrotowych na koniec roku</t>
  </si>
  <si>
    <t>2007 r.</t>
  </si>
  <si>
    <t>Nazwa jednostki
 otrzymującej dotację</t>
  </si>
  <si>
    <t>Zakres</t>
  </si>
  <si>
    <t>Planowane wydatki</t>
  </si>
  <si>
    <t>z tego:</t>
  </si>
  <si>
    <t>1.1</t>
  </si>
  <si>
    <t>1.2</t>
  </si>
  <si>
    <t>2.1</t>
  </si>
  <si>
    <t>Dotacje</t>
  </si>
  <si>
    <t>Wydatki
z tytułu poręczeń
i gwarancji</t>
  </si>
  <si>
    <t>Wynagro-
dzenia</t>
  </si>
  <si>
    <t>Prognoza</t>
  </si>
  <si>
    <t>wynagrodzenia</t>
  </si>
  <si>
    <t>pochodne od wynagrodzeń</t>
  </si>
  <si>
    <t>Wydatki
bieżące</t>
  </si>
  <si>
    <t>Wydatki
majątkowe</t>
  </si>
  <si>
    <t>Dotacje
ogółem</t>
  </si>
  <si>
    <t>kredyty
i pożyczki</t>
  </si>
  <si>
    <t>Rozchody ogółem:</t>
  </si>
  <si>
    <t>Ogółem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</si>
  <si>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</si>
  <si>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</si>
  <si>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</si>
  <si>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</si>
  <si>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</si>
  <si>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</si>
  <si>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</si>
  <si>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</si>
  <si>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Wydatki
ogółem
(6+10)</t>
  </si>
  <si>
    <t>świadczenia społeczne</t>
  </si>
  <si>
    <t>Dochody własne jednostek budżetowych</t>
  </si>
  <si>
    <t>na inwestycje</t>
  </si>
  <si>
    <t>§ 265</t>
  </si>
  <si>
    <t>2.3</t>
  </si>
  <si>
    <t>6.1</t>
  </si>
  <si>
    <t>6.3</t>
  </si>
  <si>
    <t>z tego źródła finansowania</t>
  </si>
  <si>
    <t>Pochodne od 
wynagro-dzeń</t>
  </si>
  <si>
    <t>O10</t>
  </si>
  <si>
    <t>ROLNICTWO I ŁOWIECTWO</t>
  </si>
  <si>
    <t>Pozostała działalność</t>
  </si>
  <si>
    <t>Wpływy ze sprzedaży składników majątkowych</t>
  </si>
  <si>
    <t>LEŚNICTWO</t>
  </si>
  <si>
    <t>Gospodarka leśna</t>
  </si>
  <si>
    <t xml:space="preserve">Dochody z najmu i dzierżawy składników majątkowych Skarbu </t>
  </si>
  <si>
    <t>Państwa, jednostek samorządu terytorialnego lub innych</t>
  </si>
  <si>
    <t xml:space="preserve">jednostek zaliczanych do sektora fiunansów publicznych oraz </t>
  </si>
  <si>
    <t>innych umów o podobnych charakterze</t>
  </si>
  <si>
    <t>TRANSPORT I ŁĄCZNOŚĆ</t>
  </si>
  <si>
    <t>Drogi publiczne gminne</t>
  </si>
  <si>
    <t>O690</t>
  </si>
  <si>
    <t>GOSPODARKA MIESZKANIOWA</t>
  </si>
  <si>
    <t>Gospodarka gruntami i nieruchomościami</t>
  </si>
  <si>
    <t xml:space="preserve">Wpływy z opłat za zarząd, użytkowanie i użytkowanie </t>
  </si>
  <si>
    <t>jednostek samorządu terytorialnego lub innych jednostek</t>
  </si>
  <si>
    <t>zaliczanych do sektora finansów publicznych oraz innych</t>
  </si>
  <si>
    <t>umów o podobnym charakterze</t>
  </si>
  <si>
    <t>Dochody z najmu i dzierżawy składników majątkowych Skarbu Państwa</t>
  </si>
  <si>
    <t>Wpływy z tytułu przekształcenia prawa użytkowania wieczystego</t>
  </si>
  <si>
    <t>przysługującego osobom fizycznym w prawo własności</t>
  </si>
  <si>
    <t>Pozostałe odsetki</t>
  </si>
  <si>
    <t>DZIAŁALNOŚĆ USŁUGOWA</t>
  </si>
  <si>
    <t>Cmentarze</t>
  </si>
  <si>
    <t>Wpływy z różnych opłat</t>
  </si>
  <si>
    <t>ADMINISTRACJA PUBLICZNA</t>
  </si>
  <si>
    <t>Urzędy wojewódzkie</t>
  </si>
  <si>
    <t>Dochody jst związane z realizacją zadań z zakresu administracji</t>
  </si>
  <si>
    <t>Urzędy gmin</t>
  </si>
  <si>
    <t>O970</t>
  </si>
  <si>
    <t>Wpływy z różnych dochodów</t>
  </si>
  <si>
    <t>URZĘDY NACZELNYCH ORGANÓW WŁADZY</t>
  </si>
  <si>
    <t>Urzędy naczelnych organów władzy</t>
  </si>
  <si>
    <t>OBRONA NARODOWA</t>
  </si>
  <si>
    <t>Pozostałe wydatki obronne</t>
  </si>
  <si>
    <t>BEZPIECZEŃSTWO PUBLICZNE I OCHRONA P/POŻAROWA</t>
  </si>
  <si>
    <t>Obrona cywilna</t>
  </si>
  <si>
    <t>Straż miejska</t>
  </si>
  <si>
    <t>DOCHODY OD OSÓB PRAWNYCH, OD OSÓB FIZYCZNYCH I OD</t>
  </si>
  <si>
    <t>INNYCH JEDNOSTEK NIEPOSIADAJĄCYCH OSOBOWOŚCI</t>
  </si>
  <si>
    <t>PRAWNEJ ORAZ WYDATKI ZWIĄZANE Z ICH POBOREM</t>
  </si>
  <si>
    <t>Wpływy z podatku dochodowego od osób fizycznych</t>
  </si>
  <si>
    <t>Podatek od działalności gospodarczej osób fizycznych opłacany</t>
  </si>
  <si>
    <t>w formie karty podatkowej</t>
  </si>
  <si>
    <t>Wpływy z podatku rolnego, leśnego, od czynności cywilnoprawnych</t>
  </si>
  <si>
    <t>podatków i opłat lokalnych od osób prawnych i innych jednostek</t>
  </si>
  <si>
    <t>organizacyjnych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</si>
  <si>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</si>
  <si>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</si>
  <si>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</si>
  <si>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</si>
  <si>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</si>
  <si>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Wpływy z podatku rolnego, leśnego, podatku od spadku i darowizn,</t>
  </si>
  <si>
    <t>podatku od czynności cywilnoprawnych oraz podatków i opłat</t>
  </si>
  <si>
    <t>lokalnych od osób fizycznych</t>
  </si>
  <si>
    <t>Podatek od spadków i darowizn</t>
  </si>
  <si>
    <t>Wpływy z opłaty targowej</t>
  </si>
  <si>
    <t>Wpływy z innych opłat stanowiących dochody jst na podstawie ustaw</t>
  </si>
  <si>
    <t>Wpływy z opłaty skarbowej</t>
  </si>
  <si>
    <t>Wpływy z opłaty eksploatacyjnej</t>
  </si>
  <si>
    <t>Wpływy  z opłat za koncesje i licencje</t>
  </si>
  <si>
    <t>Podatek dochodowy od osób fizycznych</t>
  </si>
  <si>
    <t>RÓŻNE ROZLICZENIA</t>
  </si>
  <si>
    <t>Podatek dochodowy od osób prawnych</t>
  </si>
  <si>
    <t>Część oświatowa subwencji ogólnej</t>
  </si>
  <si>
    <t>Subwencje ogólne z budżetu państwa</t>
  </si>
  <si>
    <t>Część równoważąca subwencji ogolnej</t>
  </si>
  <si>
    <t>OŚWIATA I WYCHOWANIE</t>
  </si>
  <si>
    <t>Szkoły Podstawowe</t>
  </si>
  <si>
    <t>Przedszkola</t>
  </si>
  <si>
    <t>Gimnazja</t>
  </si>
  <si>
    <t>Dowożenie uczniów</t>
  </si>
  <si>
    <t>POMOC SPOŁECZNA</t>
  </si>
  <si>
    <t>O830</t>
  </si>
  <si>
    <t>Wpływy z usług</t>
  </si>
  <si>
    <t>Składki na ubezpieczenia zdrowotne opłacane za osoby pobierające</t>
  </si>
  <si>
    <t>niektóre świadczenia z pomocy społecznej oraz niektóre świadczenia</t>
  </si>
  <si>
    <t>rodzinne</t>
  </si>
  <si>
    <t>Zasiłki i pomoc w naturze oraz składki na ubezpieczenia</t>
  </si>
  <si>
    <t>emerytalne i rentowe</t>
  </si>
  <si>
    <t>Dotace celowe otrzymane z budżetu państwa na realizację</t>
  </si>
  <si>
    <t>własnych zadań biezących gmin</t>
  </si>
  <si>
    <t>Ośrodki pomocy społecznej</t>
  </si>
  <si>
    <t>Usługi opiekuńcze i specjalistyczne usługi opiekuńcze</t>
  </si>
  <si>
    <t>KULTURA I OCHRONA DZIEDZICTWA NARODOWEGO</t>
  </si>
  <si>
    <t>Domy i ośrodki kultury, świetlice i kluby</t>
  </si>
  <si>
    <t>KULTURA FIZYCZNA I SPORT</t>
  </si>
  <si>
    <t>Instytucje kultury fizycznej</t>
  </si>
  <si>
    <t>O1010</t>
  </si>
  <si>
    <t>Infrastruktura wodociągowa i sanitacyjna wsi</t>
  </si>
  <si>
    <t>Izby rolnicze</t>
  </si>
  <si>
    <t>Zakłady gospodarki mieszkaniowej</t>
  </si>
  <si>
    <t>Plany zagospodarowania przestrzennego</t>
  </si>
  <si>
    <t>Opracowania geodezyjne i kartograficzne</t>
  </si>
  <si>
    <t>Rady gmin</t>
  </si>
  <si>
    <t>Działalność informacyjna i kulturalna prowadzona za granicą</t>
  </si>
  <si>
    <t>Promocja jednostek samorzadu terytorialnego</t>
  </si>
  <si>
    <t>URZĘDY NACZELNYCH ORGANÓW WŁADZY PAŃSTWOWEJ</t>
  </si>
  <si>
    <t>Urzędy naczelnych organów władzy państwowej</t>
  </si>
  <si>
    <t>Ochotnicze straże pożarne</t>
  </si>
  <si>
    <t>Rezerwy ogólne i celowe</t>
  </si>
  <si>
    <t>Szkoły podstawowe</t>
  </si>
  <si>
    <t>Oddziały przedszkolne przy szkołach podstawowych</t>
  </si>
  <si>
    <t>Dowożenie uczniów do szkół</t>
  </si>
  <si>
    <t>Domy pomocy społecznej</t>
  </si>
  <si>
    <t>Dodatki mieszkaniowe</t>
  </si>
  <si>
    <t>EDUKACYJNA OPIEKA WYCHOWAWCZA</t>
  </si>
  <si>
    <t>Pomoc materialna dla uczniów</t>
  </si>
  <si>
    <t>GOSPODARKA KOMUNALNA I OCHRONA ŚRODOWISKA</t>
  </si>
  <si>
    <t>Gospodarka ściekowa i ochrona wód</t>
  </si>
  <si>
    <t>Gospodarka odpadami</t>
  </si>
  <si>
    <t>Oczyszczanie miast i wsi</t>
  </si>
  <si>
    <t>Oświetlenie ulic, placów i dróg</t>
  </si>
  <si>
    <t>Biblioteki</t>
  </si>
  <si>
    <t>Ochrona i konserwacja zabytków</t>
  </si>
  <si>
    <t>Obiekty sportowe</t>
  </si>
  <si>
    <t>Zadania w zakresie kultury fizycznej i sportu</t>
  </si>
  <si>
    <t>RÓZNE ROZLICZENIA</t>
  </si>
  <si>
    <t>Składki na ubezpiecznia zdrowotne opłacane za osoby pobierające niektóre świadczenia z pomocy społecznej oraz niektóre świadczenia rodzinne</t>
  </si>
  <si>
    <t>9.</t>
  </si>
  <si>
    <t>11.</t>
  </si>
  <si>
    <t>Zarząd Budynków Komunalnych</t>
  </si>
  <si>
    <t>Udziały gmin w podatkach stanowiacych dochód budżetu państwa</t>
  </si>
  <si>
    <t>Urządzanie i utrzymywanie terenów zieleni, zadrzewień, zakrzewień oraz parków, w tym:</t>
  </si>
  <si>
    <t>Realizacja przedsięwzięć związanych z gospodarką odpadami, w tym:</t>
  </si>
  <si>
    <t xml:space="preserve"> Realizacja przedsięwzięć związanych z gospodarką ściekową, w tym:</t>
  </si>
  <si>
    <t>WYDATKI BIEŻĄCE</t>
  </si>
  <si>
    <t>WYDATKI MAJĄTKOWE</t>
  </si>
  <si>
    <t>i zasady zrównoważonego rozwoju, w tym:</t>
  </si>
  <si>
    <t>wieczyste nieruchomości</t>
  </si>
  <si>
    <t>dotacje celowe otrzymane z budżetu państwa na realizację zadań</t>
  </si>
  <si>
    <t>bieżących  z zakresu administracji rządowej oraz innych zadań</t>
  </si>
  <si>
    <t>zleconych gminie ustawami</t>
  </si>
  <si>
    <t>rządowej oraz innych zadań zleconych ustawami</t>
  </si>
  <si>
    <t>wpływy ze sprzedaży wyrobów</t>
  </si>
  <si>
    <t>wpływy z usług</t>
  </si>
  <si>
    <t>Ochrona zabytków i opieka nad zabytkami</t>
  </si>
  <si>
    <t xml:space="preserve">Świadczenia rodzinne, zaliczka alimentacyjna oraz składki </t>
  </si>
  <si>
    <t>na ubezpieczenia emerytalne i rentowe z ubezpieczenia społecznego</t>
  </si>
  <si>
    <t>Wpływy z róznych dochodów</t>
  </si>
  <si>
    <t>Dochody od osób prawnych, od osób fizycznych i od innych jednostek oraz wydatki związane z ich poborem</t>
  </si>
  <si>
    <t>Pobór podatków, opłat i niepodatkowych należności budżetowych</t>
  </si>
  <si>
    <t>Razem</t>
  </si>
  <si>
    <t>inwestycji i zakupów inwestycyjnych własnych gmin</t>
  </si>
  <si>
    <t>Dotacje celowe otrzymane z budżetu państwa na realizację</t>
  </si>
  <si>
    <t>Dotacje celowe otrzymane z budżetu państwa na realizację zadań</t>
  </si>
  <si>
    <t>Razem:</t>
  </si>
  <si>
    <t xml:space="preserve">2. </t>
  </si>
  <si>
    <t xml:space="preserve">3. </t>
  </si>
  <si>
    <t>Spłata kredytu inwestycyjnego zaciągniętego w banku BISE O/Wałbrzych w wysokości 2 500 000 zł</t>
  </si>
  <si>
    <t>pn. Adaptacja pomieszczeń pokoszarowych na potrzeby Gimnazjum Publicznego nr 1 - II etap</t>
  </si>
  <si>
    <t xml:space="preserve">Spłata kredytu zaciągniętego w Banku  Spółdzielczym w Ząbkowicach Śl. w wysokości 1 427 093,67 zł </t>
  </si>
  <si>
    <t xml:space="preserve">Spłata kredytu zaciągniętego w Kredyt Bank we Wrocławiu w wysokości 1 619 352,98 zł (umowa </t>
  </si>
  <si>
    <t>Spłata kredytu zaciągniętego w Nordea Bank w Gdyni w wysokości 817 614,54 zł (umowa nr BKI-PLN-</t>
  </si>
  <si>
    <t>Ząbkowicki Ośrodek Kultury</t>
  </si>
  <si>
    <t>Biblioteka Miasta i Gminy</t>
  </si>
  <si>
    <t>Plan przychodów i wydatków zakładów budżetowych</t>
  </si>
  <si>
    <t>dotacje
z budżetu</t>
  </si>
  <si>
    <t>w tym wpłata do budżetu</t>
  </si>
  <si>
    <t>w tym  wynagrodzenia</t>
  </si>
  <si>
    <t>Stan środków pieniężnych na początek roku</t>
  </si>
  <si>
    <t>Dochody</t>
  </si>
  <si>
    <t>Stan środków pieniężnych na koniec roku</t>
  </si>
  <si>
    <t>źródła dochodów</t>
  </si>
  <si>
    <t>L.p.</t>
  </si>
  <si>
    <t>Usuwanie skutków klęsk żywiołowych</t>
  </si>
  <si>
    <t>Dotacje celowe przekazane z budżetu państwa na realizację</t>
  </si>
  <si>
    <t>zadań bieżących z zakresu administracji rządowej oraz</t>
  </si>
  <si>
    <t>innych zadań zleconych gminie ustawami</t>
  </si>
  <si>
    <t>Dochody, które podlegają przekazaniu do budżetu państwa</t>
  </si>
  <si>
    <t>a związane są z realizacją zadań z zakresu administracji rządowej</t>
  </si>
  <si>
    <t>Paragraf</t>
  </si>
  <si>
    <t>Remonty budynków</t>
  </si>
  <si>
    <t>dochody z najmu i dzierżawy</t>
  </si>
  <si>
    <t>Przedszkola publiczne</t>
  </si>
  <si>
    <t>Gimnazja publiczne</t>
  </si>
  <si>
    <t>odpłatność za wyżywienie</t>
  </si>
  <si>
    <t>darowizny</t>
  </si>
  <si>
    <t>Ośrodek Sportu i Rekreacji</t>
  </si>
  <si>
    <t>Dotacje otrzymane z funduszy celowych na finansowanie kosztów</t>
  </si>
  <si>
    <t>realizacji inwestycji i zakupów inwestycyjnych jednostek</t>
  </si>
  <si>
    <t>sektora finansów publicznych</t>
  </si>
  <si>
    <t>Wpływy i wydatki związane z gromadzeniem środków</t>
  </si>
  <si>
    <t>z opłat produktowych</t>
  </si>
  <si>
    <t>Wpływy z opłaty produktowej</t>
  </si>
  <si>
    <t>(związków gmin), powiatów (związków powiatów)</t>
  </si>
  <si>
    <t>Środki na dofinansowanie własnych zadań biezących gmin</t>
  </si>
  <si>
    <t>samorzadów województw pozyskane z innych źródeł</t>
  </si>
  <si>
    <t>Dotacje otrzymane z funduszy celowych na realizację zadań</t>
  </si>
  <si>
    <t xml:space="preserve">Dotacje celowe otrzymane z budżetu państwa na zadania bieżące </t>
  </si>
  <si>
    <t>realizowane przez gminę na podstawie porozumień</t>
  </si>
  <si>
    <t>$</t>
  </si>
  <si>
    <t>Rekultywacja składowiska odpadów komunalnych</t>
  </si>
  <si>
    <t>RAZEM:</t>
  </si>
  <si>
    <t>ZAKUPY INWESTYCYJNE</t>
  </si>
  <si>
    <t>Urząd Miejski</t>
  </si>
  <si>
    <t>Dofinansowanie kosztów budowy przydomowych oczyszczalni ścieków</t>
  </si>
  <si>
    <t>(umowa nr 2002-0393) z dnia 13 września 2002 roku na sfinansowanie zadania</t>
  </si>
  <si>
    <t>Spłata pożyczki w wysokości 308 160 zł zaciągniętej w WFOŚiGW na sfinansowanie</t>
  </si>
  <si>
    <t>Spłata kredytu inwestycyjnego zaciągniętego w Banku Gospodarstwa Krajowego we Wrocławiu</t>
  </si>
  <si>
    <t>Środki z funduszy strukturalnych</t>
  </si>
  <si>
    <t xml:space="preserve">Załącznik nr 3 </t>
  </si>
  <si>
    <t>WYDATKI BUDŻETU</t>
  </si>
  <si>
    <t>MIASTA I GMINY ZĄBKOWICE ŚLĄSKIE</t>
  </si>
  <si>
    <t>WG DZIAŁÓW KLASYFIKACJI BUDŻETOWEJ</t>
  </si>
  <si>
    <t>Plan</t>
  </si>
  <si>
    <t xml:space="preserve">     z tego zadania </t>
  </si>
  <si>
    <t>zlecone i</t>
  </si>
  <si>
    <t xml:space="preserve">   L.p.</t>
  </si>
  <si>
    <t xml:space="preserve">  Dział</t>
  </si>
  <si>
    <t xml:space="preserve">    Wyszczególnienie</t>
  </si>
  <si>
    <t>za</t>
  </si>
  <si>
    <t>realizowane</t>
  </si>
  <si>
    <t xml:space="preserve">  własne</t>
  </si>
  <si>
    <t>na podstawie</t>
  </si>
  <si>
    <t>porozumień</t>
  </si>
  <si>
    <t>O1</t>
  </si>
  <si>
    <t>O2</t>
  </si>
  <si>
    <t>O3</t>
  </si>
  <si>
    <t>O4</t>
  </si>
  <si>
    <t>O5</t>
  </si>
  <si>
    <t>O6</t>
  </si>
  <si>
    <t>O7</t>
  </si>
  <si>
    <t>O8</t>
  </si>
  <si>
    <t>Rolnictwo i łowiectwo</t>
  </si>
  <si>
    <t>Transport i łączność</t>
  </si>
  <si>
    <t>Gospodarka mieszkaniowa</t>
  </si>
  <si>
    <t>Działalność usługowa</t>
  </si>
  <si>
    <t>Administracja publiczna</t>
  </si>
  <si>
    <t>Urzędy naczelnych</t>
  </si>
  <si>
    <t>organów władzy</t>
  </si>
  <si>
    <t>Obrona narodowa</t>
  </si>
  <si>
    <t>Bezpieczeństwo publiczne</t>
  </si>
  <si>
    <t>i ochrona p/poż.</t>
  </si>
  <si>
    <t>Dochody od osób prawnych</t>
  </si>
  <si>
    <t>od osób fizycznych i od</t>
  </si>
  <si>
    <t>innych jednostek oraz</t>
  </si>
  <si>
    <t>wydatki związane z ich</t>
  </si>
  <si>
    <t>poborem</t>
  </si>
  <si>
    <t>Obsługa długu publicznego</t>
  </si>
  <si>
    <t>Różne rozliczenia</t>
  </si>
  <si>
    <t>Oświata i wychowanie</t>
  </si>
  <si>
    <t>Ochrona zdrowia</t>
  </si>
  <si>
    <t>Pomoc społeczna</t>
  </si>
  <si>
    <t>Edukacyjna opieka</t>
  </si>
  <si>
    <t>wychowawcza</t>
  </si>
  <si>
    <t>Gospodarka komunalna</t>
  </si>
  <si>
    <t>i ochrona środowiska</t>
  </si>
  <si>
    <t>Kultura i ochrona</t>
  </si>
  <si>
    <t>dziedzictwa narodowego</t>
  </si>
  <si>
    <t>Kultura fizyczna i sport</t>
  </si>
  <si>
    <t>OGÓŁEM WYDATKI</t>
  </si>
  <si>
    <t>10.</t>
  </si>
  <si>
    <t>Wpływy przekazne przez Urząd Marszałkowski</t>
  </si>
  <si>
    <t>Wpływy za wycinkę drzew</t>
  </si>
  <si>
    <t>Zakup worków na śmieci oraz rękawic do przeprowadzenia akcji "Sprzątanie świata"</t>
  </si>
  <si>
    <t>Usługi świadczone na rzecz bezdomnych zwierząt</t>
  </si>
  <si>
    <t>Zakup sadzonek, drzew, krzewów oraz kwiatów</t>
  </si>
  <si>
    <t>Zabiegi chirurgiczne drzewostanu</t>
  </si>
  <si>
    <t>Likwidacja dzikich wysypisk</t>
  </si>
  <si>
    <t xml:space="preserve">Spłata kredytu termomodernizacyjnego w wysokości 322 668,66 zł,(uwzględniono przyznaną premię </t>
  </si>
  <si>
    <t xml:space="preserve">termomodernizacyjną w wysokości 110 000 zł) , umowa nr 1017050966z dnia 18.11.2005 r.  </t>
  </si>
  <si>
    <r>
      <t xml:space="preserve">Hala sportowa, </t>
    </r>
    <r>
      <rPr>
        <b/>
        <sz val="10"/>
        <rFont val="Arial CE"/>
        <family val="0"/>
      </rPr>
      <t>4 raty po 43 860 zł</t>
    </r>
  </si>
  <si>
    <r>
      <t xml:space="preserve">CBKGD-05-000044 z dnia 8.11.2005) na sfinansowanie zadań inwestycyjnych, </t>
    </r>
    <r>
      <rPr>
        <b/>
        <sz val="10"/>
        <rFont val="Arial CE"/>
        <family val="0"/>
      </rPr>
      <t>4 raty po 43 032 zł</t>
    </r>
  </si>
  <si>
    <r>
      <t xml:space="preserve">na kwotę 1 012 372,35 zł (umowa nr 06/1586 z dnia 10.11.2006 r., </t>
    </r>
    <r>
      <rPr>
        <b/>
        <sz val="10"/>
        <rFont val="Arial CE"/>
        <family val="0"/>
      </rPr>
      <t>4 raty po 26 641,37 zł</t>
    </r>
  </si>
  <si>
    <r>
      <t xml:space="preserve">zadania pn. Transport i utylizacja odpadów pogalwanicznych, </t>
    </r>
    <r>
      <rPr>
        <b/>
        <sz val="10"/>
        <rFont val="Arial CE"/>
        <family val="0"/>
      </rPr>
      <t>4 raty po 19 260 zł.</t>
    </r>
  </si>
  <si>
    <t>12.</t>
  </si>
  <si>
    <t xml:space="preserve">                                 DEFICYT</t>
  </si>
  <si>
    <t>Dotacje z budżetu państwa,   WFOŚ</t>
  </si>
  <si>
    <t>Kwota długu na 31.12.2007</t>
  </si>
  <si>
    <t>Dochody budżetu miasta i gminy na 2008 r.</t>
  </si>
  <si>
    <t>Wpływy z tytułu odpłatnego nabycia prawa własności</t>
  </si>
  <si>
    <t>oraz prawa użytkowania wieczystego nieruchomości</t>
  </si>
  <si>
    <t>Wybory do Sejmu i Senatu</t>
  </si>
  <si>
    <t>Środki na dofinansowanie własnych zadań bieżących gmin</t>
  </si>
  <si>
    <t>(związków gmin), powiatów (związków powiatów),</t>
  </si>
  <si>
    <t>samorządów województw, pozyskane z innych źródeł</t>
  </si>
  <si>
    <t>Opłata od posiadania psów</t>
  </si>
  <si>
    <t>Dochody na najmu i dzierżawy składników majątkowych</t>
  </si>
  <si>
    <t>Skarbu Państwa, jednostek samorządu terytorialnego lub</t>
  </si>
  <si>
    <t>innych jednostek zaliczanych do sektora finansów publicznych</t>
  </si>
  <si>
    <t>oraz innych umów o podobnych charakterze</t>
  </si>
  <si>
    <t>Dotacje celowe otrzymane od samorządu województwa</t>
  </si>
  <si>
    <t>na zadania bieżące realizowane na podstawie porozumień (umów)</t>
  </si>
  <si>
    <t>między jednostkami samorządu terytorialnego</t>
  </si>
  <si>
    <t>Pozostałe zadania w zakresie kultury</t>
  </si>
  <si>
    <t>Środki na dofinansowanie własnych inwestycji gmin (związków</t>
  </si>
  <si>
    <t>gmin), powiatów ( związków powiatów), samorządów</t>
  </si>
  <si>
    <t>województw, pozyskane z innych źródeł</t>
  </si>
  <si>
    <t>z organami administracji rządowej</t>
  </si>
  <si>
    <t>Grzywny, mandaty i inne kary pieniężne od osób fizycznych</t>
  </si>
  <si>
    <t>Odsetki od nieterminowych wpłat z tytułu podatków i opłat</t>
  </si>
  <si>
    <t>Rekompensatry utraconych dochodów w podatkach i opłatach lokalnych</t>
  </si>
  <si>
    <t>bieżacych jednostek sektora finansów publicznych</t>
  </si>
  <si>
    <t>dochody majątkowe</t>
  </si>
  <si>
    <t>dochody bieżące</t>
  </si>
  <si>
    <t>Zadania inwestycyjne w 2008 r.</t>
  </si>
  <si>
    <t>Limity wydatków na wieloletnie programy inwestycyjne w latach 2008-2010</t>
  </si>
  <si>
    <t>Gospodarka nieruchomościami</t>
  </si>
  <si>
    <t xml:space="preserve">Kultura i ochrona zabytków </t>
  </si>
  <si>
    <t>IV</t>
  </si>
  <si>
    <t>Edukacja</t>
  </si>
  <si>
    <t>V.</t>
  </si>
  <si>
    <t>Sport i rekreacja</t>
  </si>
  <si>
    <t>VI.</t>
  </si>
  <si>
    <t xml:space="preserve">Program zaopatrzenia w wodę i odprowadzenia ścieków na terenie gminy </t>
  </si>
  <si>
    <t xml:space="preserve">Modernizacja dróg na terenie gminy </t>
  </si>
  <si>
    <t>Rozbudowa międzygminnej sieci kanaliz. aglomeracji Ząbkowice Śl. Olbrachcice Stoszowice Budzów - etap I</t>
  </si>
  <si>
    <t>Administracja</t>
  </si>
  <si>
    <t>Zmiana Studium oraz opracowanie planu zagospodarowania przestrzennego obszaru wsi Bobolice, Zwrócona, Kluczowa, Brodziszów, Sulisławice, Szklary</t>
  </si>
  <si>
    <t>Plan zagospodarowania przestrzennego dla miasta Ząbkowice Sl.</t>
  </si>
  <si>
    <t>Remont Sali gimnastycznej SP nr 3 - etap II</t>
  </si>
  <si>
    <t>Remont Izby Pamiątek Regionalnych - etap II</t>
  </si>
  <si>
    <t>Przebudowa oraz remont wraz z termomodernizacją Ząbkowickiego Ośrodka Kultury</t>
  </si>
  <si>
    <t>Modernizacja kompleksu boisk sportowych przy OSiR</t>
  </si>
  <si>
    <t>Zakup samochodu dla Ochotniczej Straży Pożarnej</t>
  </si>
  <si>
    <t>Zakup sprzętu do Biura Obsługi Petenta oraz sprzętu komputerowego w związku z wdrożeniem elektronicznego obiegu dokumentów w urzędzie</t>
  </si>
  <si>
    <t>Remont konserwatorski Krzywej Wieży - Etap II</t>
  </si>
  <si>
    <t>NA 2008 r.</t>
  </si>
  <si>
    <t>Drogi publiczne wojewódzkie</t>
  </si>
  <si>
    <t>Infrastruktura telekomunikacyjna</t>
  </si>
  <si>
    <t>Plan
na 2008 r.
(6+12)</t>
  </si>
  <si>
    <t>Straż Miejska</t>
  </si>
  <si>
    <t>Dokształcanie i doskonalenie nauczycieli</t>
  </si>
  <si>
    <t>Stołówki szkolne</t>
  </si>
  <si>
    <t>Świadczenia rodzinne, zaliczka alimentacyjna, oraz składki na ubezpieczenia emerytalne i rentowe z ubezpieczenia społecznego</t>
  </si>
  <si>
    <t>Zasiłki i pomoc w naturze oraz składki na ubezpieczenia emerytalne i rentowe</t>
  </si>
  <si>
    <t>Kolonie i obozy oraz inne formy wypoczynku dzieci i młodzieży szkolnej, a także szkolenia młodzieży</t>
  </si>
  <si>
    <t>Utrzymanie zieleni w miastach i gminach</t>
  </si>
  <si>
    <t>OBSŁUGA DŁUGU PUBLICZNEGO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</si>
  <si>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</si>
  <si>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</si>
  <si>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>OCHRONA ZDROWIA</t>
  </si>
  <si>
    <t>Przeciwdziałanie alkoholizmowi</t>
  </si>
  <si>
    <t>Wydatki budżetu miasta i gminy na  2008 r.</t>
  </si>
  <si>
    <t>Przychody i rozchody budżetu w 2008 r.</t>
  </si>
  <si>
    <t>Kwota
2008 r.</t>
  </si>
  <si>
    <r>
      <t xml:space="preserve">(umowa nr 03/00887 z dnia 30.10.2003 r.) na sfinansowanie zadań inwestycyjnych, </t>
    </r>
    <r>
      <rPr>
        <b/>
        <sz val="10"/>
        <rFont val="Arial CE"/>
        <family val="0"/>
      </rPr>
      <t>3 raty po 75 100 zł</t>
    </r>
  </si>
  <si>
    <t>1 rata 75 293,67 zł.</t>
  </si>
  <si>
    <r>
      <t xml:space="preserve">Bank BISE O/Wałbrzych, </t>
    </r>
    <r>
      <rPr>
        <b/>
        <sz val="10"/>
        <rFont val="Arial CE"/>
        <family val="0"/>
      </rPr>
      <t>12 rat po 2 726,49 zł.</t>
    </r>
  </si>
  <si>
    <t>4 raty po 85 229,10 zł</t>
  </si>
  <si>
    <t xml:space="preserve">nr 7117 6000 4064 z dnia 10 grudnia 2004 r. ) na sfinansowanie zadań inwestycyjnych, </t>
  </si>
  <si>
    <t>Dochody i wydatki związane z realizacją zadań z zakresu administracji rządowej i innych zadań zleconych odrębnymi ustawami w 2008 r.</t>
  </si>
  <si>
    <t>Wydatki
ogółem
(5+9)</t>
  </si>
  <si>
    <t>Dochody i wydatki związane z realizacją zadań z zakresu administracji rządowej wykonywanych na podstawie porozumień z organami administracji rządowej w 2008 r.</t>
  </si>
  <si>
    <t>Dotacje przedmiotowe w 2008 r.</t>
  </si>
  <si>
    <t>Poprawa stanu technicznego budynku</t>
  </si>
  <si>
    <t>Upowszechnianie sportu</t>
  </si>
  <si>
    <t>Zaopatrzenie w wodę na cele bytowo-gospodarcze oraz przeciwpożarowe</t>
  </si>
  <si>
    <t>Poprawa stanu teczhnicznego dróg na terenie miasta</t>
  </si>
  <si>
    <t>Poprawa stanu technicznego</t>
  </si>
  <si>
    <t>Poprawa stanu teczhnicznego dróg na terenie wiejskim</t>
  </si>
  <si>
    <t>Poprawa stanu technicznego budynku.</t>
  </si>
  <si>
    <t>Poprawa warunków nauczania. Upowszechnianie sportu</t>
  </si>
  <si>
    <t>Zapewnienie terenów pod inwestycje gospodarcze oraz dla potrzeb budownictwa mieszkaniowego</t>
  </si>
  <si>
    <t>Udrożnienie kanalizacji burzowej.</t>
  </si>
  <si>
    <t xml:space="preserve">  na 2008 r.</t>
  </si>
  <si>
    <t>Rozliczenia
z budżetem
z tytułu wpłat nadwyżek środków za 2007 r.</t>
  </si>
  <si>
    <t>Plan 2008</t>
  </si>
  <si>
    <t>0770</t>
  </si>
  <si>
    <t>0750</t>
  </si>
  <si>
    <t>0690</t>
  </si>
  <si>
    <t>0470</t>
  </si>
  <si>
    <t>010</t>
  </si>
  <si>
    <t>Modernizacja kanalizacji burzowej ul. Kamieniecka, Partyzantów, Ogrodowa wraz z przebudową mostu nad potokiem Zatoka - etap I</t>
  </si>
  <si>
    <t>dochody</t>
  </si>
  <si>
    <t>przychody</t>
  </si>
  <si>
    <t>wydatki</t>
  </si>
  <si>
    <t>rozchody</t>
  </si>
  <si>
    <t>01010</t>
  </si>
  <si>
    <t>01030</t>
  </si>
  <si>
    <t>deficyt</t>
  </si>
  <si>
    <t>w tym kredyt z 2008r</t>
  </si>
  <si>
    <t>Przeciwdziałanie i ograniczanie skutków patologii społecznej</t>
  </si>
  <si>
    <t>13.</t>
  </si>
  <si>
    <t>0400</t>
  </si>
  <si>
    <t>0830</t>
  </si>
  <si>
    <t>0870</t>
  </si>
  <si>
    <t>0920</t>
  </si>
  <si>
    <t>0970</t>
  </si>
  <si>
    <t>0020</t>
  </si>
  <si>
    <t>0010</t>
  </si>
  <si>
    <t>0760</t>
  </si>
  <si>
    <t>0840</t>
  </si>
  <si>
    <t>0570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</si>
  <si>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</si>
  <si>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</si>
  <si>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</si>
  <si>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</si>
  <si>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</si>
  <si>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</si>
  <si>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</si>
  <si>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</si>
  <si>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</si>
  <si>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</si>
  <si>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</si>
  <si>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0460</t>
  </si>
  <si>
    <t>0480</t>
  </si>
  <si>
    <t>0590</t>
  </si>
  <si>
    <t>01095</t>
  </si>
  <si>
    <t>020</t>
  </si>
  <si>
    <t>02001</t>
  </si>
  <si>
    <r>
      <t>Realizacja projektu pn. "Evita-inter</t>
    </r>
    <r>
      <rPr>
        <sz val="12"/>
        <rFont val="Arial"/>
        <family val="2"/>
      </rPr>
      <t>@</t>
    </r>
    <r>
      <rPr>
        <sz val="12"/>
        <rFont val="Times New Roman"/>
        <family val="1"/>
      </rPr>
      <t>aktywne gminy" - Etap I- wykonanie koncepcji utworzenia sieci na terenie Gminy.</t>
    </r>
  </si>
  <si>
    <t>O490</t>
  </si>
  <si>
    <t xml:space="preserve">Wpływy z innych lokalnych opłat pobieranych przez </t>
  </si>
  <si>
    <t>jst na podstawie odrębnych ustaw</t>
  </si>
  <si>
    <t>Towarzystwa Budownictwa Społecznego</t>
  </si>
  <si>
    <t>Komendy powiatowe policji</t>
  </si>
  <si>
    <t>Drogi publiczne powiatowe</t>
  </si>
  <si>
    <t>Budowa kanalizacji we wsi Tarnów - etap I</t>
  </si>
  <si>
    <t>Wodociągowanie i kanalizacja wsi Bobolice - etap I</t>
  </si>
  <si>
    <t>Przebudowa ul. Ziębickiej, Poprzecznej i B. Chrobrego - etap I</t>
  </si>
  <si>
    <t>Przebudowa ul. Krzywej, Słowackiego i Św. Wojciecha w celu dostosowania do obsługi ruchu turystycznego - etap I</t>
  </si>
  <si>
    <t>Przebudowa nawierzchni ul. Pogodnej - etap I</t>
  </si>
  <si>
    <t>Przebudowa placu przy ul. Ciasnej</t>
  </si>
  <si>
    <t>Przebudowa dróg gminnych na terenie wiejskim</t>
  </si>
  <si>
    <t>Przebudowa ul. Ogrodowej</t>
  </si>
  <si>
    <t>Przebudowa ul. Melioracyjnej</t>
  </si>
  <si>
    <t>Budowa chodnika pomiędzy ul. Kusocińskiego a ul. Powstaców Warszawy</t>
  </si>
  <si>
    <t>Remont wraz z modernizacją budynku Urzędu</t>
  </si>
  <si>
    <t>Monitoring wizyjny Rynku</t>
  </si>
  <si>
    <t>Remont dachu SP w Braszowicach wraz z adaptacją poddasza</t>
  </si>
  <si>
    <t>Adaptacja poddasza budynku gminnego przy ul. Staszica na działalność pomocy rodzinie</t>
  </si>
  <si>
    <t>Remont Ratusza Miejskiego - etap I</t>
  </si>
  <si>
    <t>Wykonanie dokumentacji projektowej zabytków Starego Miasta związanych z obsługą ruchu turystycznego</t>
  </si>
  <si>
    <t>Budowa krytej pływalni (opracowanie dokumetacji)</t>
  </si>
  <si>
    <t>Zakup taboretu gazowego, kuchni gazowej, wyparzacza do stołówki szkolnej Gimnazjum Publicznego nr 2</t>
  </si>
  <si>
    <t>Spłata kredytu inwestycyjnego zaciągniętego w 2007 roku w Banku Pocztowym we Wrocławiu</t>
  </si>
  <si>
    <r>
      <t xml:space="preserve">na kwotę 506 437,29 zł, </t>
    </r>
    <r>
      <rPr>
        <b/>
        <sz val="10"/>
        <rFont val="Arial CE"/>
        <family val="0"/>
      </rPr>
      <t>4 raty po 13 327,29 zł.</t>
    </r>
  </si>
  <si>
    <t>Na kwotę 1 258 711 zł składają się zobowiązania Gminy przypadające do spłaty w 2008 roku, w tym:</t>
  </si>
  <si>
    <t>Wykonanie</t>
  </si>
  <si>
    <t>Organizacja szkoleń i konkursów w zakresie ekologii</t>
  </si>
  <si>
    <t>a) szkolenia</t>
  </si>
  <si>
    <t>b) konkursy</t>
  </si>
  <si>
    <t>Zakup pojemników do segregacji odpadów</t>
  </si>
  <si>
    <t xml:space="preserve">Edukacja ekologiczna oraz propagowanie działań proekologicznych </t>
  </si>
  <si>
    <t>Dochody ogółem</t>
  </si>
  <si>
    <t>Wydatki ogółem, z tego:</t>
  </si>
  <si>
    <t>A.</t>
  </si>
  <si>
    <t>B.</t>
  </si>
  <si>
    <t>Rozchody</t>
  </si>
  <si>
    <t>Wynik finansowy</t>
  </si>
  <si>
    <t>Całkowite zadłużenie</t>
  </si>
  <si>
    <t>Wykonanie drewnianej platformy pod gniazdo bocianie wraz z montażem</t>
  </si>
  <si>
    <t>a) jednostek budżetowych</t>
  </si>
  <si>
    <t>b) wynikające z ustaw i orzeczeń sądów</t>
  </si>
  <si>
    <t>c) wynikające z udzielonych poręczeń i gwarancji</t>
  </si>
  <si>
    <t>Obsługa zadłużenia w danym roku, z tego:</t>
  </si>
  <si>
    <t>Spłata rat kapitałowych przypadająca w danym roku, z tego:</t>
  </si>
  <si>
    <t>a) czipowanie psów</t>
  </si>
  <si>
    <t>b) umieszczenie psów w schronisku zgodnie z zawartą umową</t>
  </si>
  <si>
    <t>Wskaźniki zadłużenia</t>
  </si>
  <si>
    <t>Obsługa zadłużenia/dochodów (max 15%)</t>
  </si>
  <si>
    <t>Plan
2008 Dochody bieżące</t>
  </si>
  <si>
    <t>Plan
2008 Dochody majątkowe</t>
  </si>
  <si>
    <t>DOCHODY OGÓŁEM</t>
  </si>
  <si>
    <t xml:space="preserve">Spłata odsetek </t>
  </si>
  <si>
    <t>Zaciągnięte zobowiązania z tytułu:</t>
  </si>
  <si>
    <t>2.2.</t>
  </si>
  <si>
    <t>Zobowiązania wymagalne, w tym:</t>
  </si>
  <si>
    <t>Prognoza kwoty długu i spłat na rok 2008 -2017</t>
  </si>
  <si>
    <t>a) pożyczki</t>
  </si>
  <si>
    <t xml:space="preserve">b) kredyty </t>
  </si>
  <si>
    <t>a) wynikające z udzielonych poręczeń i gwaracji</t>
  </si>
  <si>
    <t xml:space="preserve">I. </t>
  </si>
  <si>
    <t>Deficyt/nadwyżka budżetu</t>
  </si>
  <si>
    <t>a) pożyczek</t>
  </si>
  <si>
    <t>b) kredytów</t>
  </si>
  <si>
    <t>Planowane do zaciągnięcia w danym roku:</t>
  </si>
  <si>
    <t>b) kredyty</t>
  </si>
  <si>
    <t>1.3.</t>
  </si>
  <si>
    <t>Wymagalne zobowiązania:</t>
  </si>
  <si>
    <t>e) pozostałych jednostek</t>
  </si>
  <si>
    <t>Zakup pieca c.o. dla Szkoły Podstawowej w Braszowicach</t>
  </si>
  <si>
    <t>O920</t>
  </si>
  <si>
    <t>O580</t>
  </si>
  <si>
    <t xml:space="preserve">Grzywny i inne kary pieniężne od osób prawnych </t>
  </si>
  <si>
    <t>innych jednostek organizacyjnych</t>
  </si>
  <si>
    <t>O870</t>
  </si>
  <si>
    <t xml:space="preserve"> Wykonanie  na 31.12.2007</t>
  </si>
  <si>
    <t>Promocja jednostek samorządu terytorialnego</t>
  </si>
  <si>
    <t>O960</t>
  </si>
  <si>
    <t>Otrzymane spadki, zapisy, darowizny w posaci pieniężnej</t>
  </si>
  <si>
    <t>Wpływy z różnych rozliczeń</t>
  </si>
  <si>
    <t xml:space="preserve">Kredyty </t>
  </si>
  <si>
    <t>Rewaloryzacja zabytkowego cmentarza przy ul. 1 Maja</t>
  </si>
  <si>
    <t>Lata</t>
  </si>
  <si>
    <t>realizacji</t>
  </si>
  <si>
    <t>2008-2010</t>
  </si>
  <si>
    <t>2007-2009</t>
  </si>
  <si>
    <t>2007-2008</t>
  </si>
  <si>
    <t xml:space="preserve">Modernizacja kanalizacji burzowej ul. Kamieniecka,Partyzantów,  Ogrodowa wraz z przebudową mostu nad potokiem Zatoka </t>
  </si>
  <si>
    <t>2008-2009</t>
  </si>
  <si>
    <t xml:space="preserve">Remont konserwatorski Krzywej Wieży - etap II </t>
  </si>
  <si>
    <t xml:space="preserve">Remont Izby Pamiątek Regionalnych-etap II </t>
  </si>
  <si>
    <t xml:space="preserve">Przebudowa oraz remont wraz z termomodernizacją Ząbkowickiego Ośrodka Kultury </t>
  </si>
  <si>
    <t>2006-2012</t>
  </si>
  <si>
    <t>Przebudowa świetlicy w Kozieńcu</t>
  </si>
  <si>
    <t xml:space="preserve">Remont Sali gimnastycznej SP Nr 3 - etap II </t>
  </si>
  <si>
    <t>2007-2011</t>
  </si>
  <si>
    <t xml:space="preserve">Budowa krytej pływalni </t>
  </si>
  <si>
    <t>Ochrona środowiska</t>
  </si>
  <si>
    <t>2004-2013</t>
  </si>
  <si>
    <t>VII.</t>
  </si>
  <si>
    <t>2005-2011</t>
  </si>
  <si>
    <t xml:space="preserve">Rozbudowa międzygminnej sieci kanalizacyjnej aglomeracji Ząbkowice Śl. Olbrachcice Stoszowice Budzów - Etap I </t>
  </si>
  <si>
    <t>VIII.</t>
  </si>
  <si>
    <t>2005-2010</t>
  </si>
  <si>
    <t xml:space="preserve">Budowa kanalizacji we wsi Tarnów </t>
  </si>
  <si>
    <t xml:space="preserve">Wodociągowanie i kanalizacja wsi Bobolice </t>
  </si>
  <si>
    <t>IX.</t>
  </si>
  <si>
    <t>2007-2012</t>
  </si>
  <si>
    <t>2007-2010</t>
  </si>
  <si>
    <t xml:space="preserve">Przebudowa ul. Krzywej, ul. Słowackiego i ul. Św. Wojciecha w celu dostosowania do obsługi ruchu turystycznego </t>
  </si>
  <si>
    <r>
      <t>Realizacja projektu pn. "Evita-inter</t>
    </r>
    <r>
      <rPr>
        <sz val="10"/>
        <rFont val="Arial"/>
        <family val="2"/>
      </rPr>
      <t>@</t>
    </r>
    <r>
      <rPr>
        <sz val="10"/>
        <rFont val="Times New Roman"/>
        <family val="1"/>
      </rPr>
      <t>aktywne gminy" - Etap I</t>
    </r>
  </si>
  <si>
    <t>Poprawa dostępu mieszkańców do internetowej sieci szerokopasmowej</t>
  </si>
  <si>
    <t>Zmiana Studium oraz opracowanie planu zagospodarowania przestrzennego obszaru wsi Bobolice, Zwrócona, kluczowa, Bodziszów, Sulisławice, Szklary</t>
  </si>
  <si>
    <t>Plan zagospodarowania przestrzennego dla miasta Ząbkowice Śląskie</t>
  </si>
  <si>
    <t>Remont Ratusza Miejskiego</t>
  </si>
  <si>
    <t>2006-2008</t>
  </si>
  <si>
    <t>Poprawa wizerunku cmentarza</t>
  </si>
  <si>
    <t>Nazwa programu, nazwa zadania</t>
  </si>
  <si>
    <t>Cel zadania</t>
  </si>
  <si>
    <t>Koszt całkowity inwestycji</t>
  </si>
  <si>
    <t>Wydatki inwestycyjne na lata:</t>
  </si>
  <si>
    <t>OGÓŁEM</t>
  </si>
  <si>
    <t xml:space="preserve">rok budżetowy 2008 </t>
  </si>
  <si>
    <t>Całkowite zadłużenie/dochodów ( max 60%)</t>
  </si>
  <si>
    <t>Obsługa zadłużenia/dochodów (max15%)</t>
  </si>
  <si>
    <t>Całkowite zadłużenie/dochodów (max 60%)</t>
  </si>
  <si>
    <t>Zestawienie dotacji celowych przekazanych na podstawie porozumień na 2008 r.</t>
  </si>
  <si>
    <t>Dotacja celowa na wykonanie dokumentacji projektowo-kosztorysowej</t>
  </si>
  <si>
    <t>łącznika między drogami wojewódzkimi nr 382 i nr 385 a krajową nr 8</t>
  </si>
  <si>
    <t>Dotacja celowa na dofinansowanie wykonania bramy dla Komendy</t>
  </si>
  <si>
    <t>Państwowej Straży Pożarnej w Ząbkowicach Śląskich</t>
  </si>
  <si>
    <t>Dotacja celowa na dofinansowanie zakupu samochodu dla</t>
  </si>
  <si>
    <t>Komendy Powiatowej Policji w Ząbkowicach Śląskich</t>
  </si>
  <si>
    <t>Dotacja na dofinansowanie remontu chodnika w Bobolicach</t>
  </si>
  <si>
    <t>Komendy powiatowe Państwowej Straży Pożarnej</t>
  </si>
  <si>
    <t>Wykonanie łącznika pomiędzy ul. Kamieniecką, ul. Ziębicką, ul. Parkową i ul Działkowca</t>
  </si>
  <si>
    <t>Plan dochodów i wydatków dochodów własnych jednostek budżetowych na 2008 rok</t>
  </si>
  <si>
    <t>Ochrony Środowiska i Gospodarki Wodnej</t>
  </si>
  <si>
    <t>Zestawienie dotacji podmiotowych na 2008 rok</t>
  </si>
  <si>
    <t>Dotacje celowe na zadania własne zlecone podmiotom niezaliczanym do sektora finansów publicznych i niedziałających w celu osiągnięcia zysku na 2008 rok</t>
  </si>
  <si>
    <t>do uchwały Nr III/7/2008 Rady Miejskiej</t>
  </si>
  <si>
    <t>w Ząbkowicach Śl. z dnia 27 lutego 2008 roku</t>
  </si>
  <si>
    <t>Świetlice szkolne</t>
  </si>
  <si>
    <t>7:5 %</t>
  </si>
  <si>
    <t>Wpływy z tytułu pomocy finansowej udzielanej między jednostk.</t>
  </si>
  <si>
    <t xml:space="preserve"> samorządu terytorialnego na dofinansowanie własnych zadań bieżących</t>
  </si>
  <si>
    <t>Wpływy z opłat  za wydawanie zezwoleń na sprzedaż alkoholu</t>
  </si>
  <si>
    <t>Zbieranie, transport i unieszkodliwienie zwłok zwierzęcych</t>
  </si>
  <si>
    <t>Przebudowa ul. Kolejowej</t>
  </si>
  <si>
    <t>Przebudowa dróg dojazdowych do kompleksu garaży przy ul. Głowackiego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</si>
  <si>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</si>
  <si>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</si>
  <si>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</si>
  <si>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</si>
  <si>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</si>
  <si>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</si>
  <si>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</si>
  <si>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</si>
  <si>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</si>
  <si>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</si>
  <si>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</si>
  <si>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</si>
  <si>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</si>
  <si>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Oświetlenie ul. Parkowej</t>
  </si>
  <si>
    <t>27.</t>
  </si>
  <si>
    <t>28.</t>
  </si>
  <si>
    <t>29.</t>
  </si>
  <si>
    <t>30.</t>
  </si>
  <si>
    <t>31.</t>
  </si>
  <si>
    <t>32.</t>
  </si>
  <si>
    <t>33.</t>
  </si>
  <si>
    <t>34.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</si>
</sst>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#,##0.0"/>
    <numFmt numFmtId="170" formatCode="0.000%"/>
    <numFmt numFmtId="171" formatCode="#,##0.000"/>
    <numFmt numFmtId="172" formatCode="#,##0.0000"/>
    <numFmt numFmtId="173" formatCode="0.0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#,##0.00000"/>
  </numFmts>
  <fonts count="4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color indexed="8"/>
      <name val="Arial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i/>
      <sz val="12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9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name val="Arial"/>
      <family val="2"/>
    </font>
    <font>
      <sz val="14"/>
      <name val="Times New Roman CE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4"/>
      <name val="Arial CE"/>
      <family val="0"/>
    </font>
    <font>
      <b/>
      <sz val="9"/>
      <name val="Times New Roman"/>
      <family val="1"/>
    </font>
    <font>
      <b/>
      <sz val="10"/>
      <color indexed="8"/>
      <name val="Arial CE"/>
      <family val="0"/>
    </font>
    <font>
      <b/>
      <sz val="11"/>
      <name val="Arial CE"/>
      <family val="0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name val="Arial CE"/>
      <family val="0"/>
    </font>
    <font>
      <b/>
      <sz val="11"/>
      <color indexed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 vertical="center"/>
    </xf>
    <xf numFmtId="0" fontId="8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2" xfId="0" applyNumberFormat="1" applyFont="1" applyBorder="1" applyAlignment="1">
      <alignment/>
    </xf>
    <xf numFmtId="3" fontId="0" fillId="0" borderId="4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3" fontId="8" fillId="0" borderId="1" xfId="0" applyNumberFormat="1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17" fillId="0" borderId="0" xfId="0" applyFont="1" applyAlignment="1">
      <alignment vertical="center"/>
    </xf>
    <xf numFmtId="3" fontId="3" fillId="0" borderId="1" xfId="0" applyNumberFormat="1" applyFont="1" applyBorder="1" applyAlignment="1">
      <alignment/>
    </xf>
    <xf numFmtId="0" fontId="16" fillId="0" borderId="0" xfId="0" applyFont="1" applyAlignment="1">
      <alignment/>
    </xf>
    <xf numFmtId="3" fontId="0" fillId="0" borderId="2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168" fontId="8" fillId="0" borderId="1" xfId="0" applyNumberFormat="1" applyFont="1" applyBorder="1" applyAlignment="1">
      <alignment horizontal="center" vertical="top" wrapText="1"/>
    </xf>
    <xf numFmtId="3" fontId="0" fillId="0" borderId="1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19" fillId="2" borderId="6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indent="1"/>
    </xf>
    <xf numFmtId="0" fontId="20" fillId="0" borderId="3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 indent="1"/>
    </xf>
    <xf numFmtId="3" fontId="20" fillId="0" borderId="5" xfId="0" applyNumberFormat="1" applyFont="1" applyBorder="1" applyAlignment="1">
      <alignment vertical="center"/>
    </xf>
    <xf numFmtId="3" fontId="20" fillId="0" borderId="3" xfId="0" applyNumberFormat="1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1" fillId="0" borderId="0" xfId="0" applyFont="1" applyAlignment="1">
      <alignment/>
    </xf>
    <xf numFmtId="0" fontId="19" fillId="2" borderId="7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horizontal="left" vertical="center" indent="2"/>
    </xf>
    <xf numFmtId="0" fontId="20" fillId="0" borderId="4" xfId="0" applyFont="1" applyBorder="1" applyAlignment="1">
      <alignment vertical="center"/>
    </xf>
    <xf numFmtId="0" fontId="20" fillId="0" borderId="4" xfId="0" applyFont="1" applyBorder="1" applyAlignment="1">
      <alignment horizontal="left" vertical="center" indent="2"/>
    </xf>
    <xf numFmtId="3" fontId="20" fillId="0" borderId="4" xfId="0" applyNumberFormat="1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horizontal="left" vertical="center" indent="2"/>
    </xf>
    <xf numFmtId="3" fontId="25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20" fillId="0" borderId="8" xfId="0" applyFont="1" applyBorder="1" applyAlignment="1">
      <alignment horizontal="left" vertical="center" indent="2"/>
    </xf>
    <xf numFmtId="3" fontId="20" fillId="0" borderId="8" xfId="0" applyNumberFormat="1" applyFont="1" applyBorder="1" applyAlignment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0" fontId="20" fillId="0" borderId="9" xfId="0" applyFont="1" applyBorder="1" applyAlignment="1">
      <alignment horizontal="left" vertical="center" indent="2"/>
    </xf>
    <xf numFmtId="0" fontId="20" fillId="0" borderId="9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4" fillId="2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3" fontId="26" fillId="0" borderId="2" xfId="0" applyNumberFormat="1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3" fontId="26" fillId="0" borderId="3" xfId="0" applyNumberFormat="1" applyFont="1" applyBorder="1" applyAlignment="1">
      <alignment vertical="center"/>
    </xf>
    <xf numFmtId="3" fontId="24" fillId="0" borderId="1" xfId="0" applyNumberFormat="1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0" fillId="0" borderId="3" xfId="0" applyFont="1" applyBorder="1" applyAlignment="1">
      <alignment/>
    </xf>
    <xf numFmtId="3" fontId="20" fillId="0" borderId="3" xfId="0" applyNumberFormat="1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5" xfId="0" applyFont="1" applyBorder="1" applyAlignment="1">
      <alignment/>
    </xf>
    <xf numFmtId="0" fontId="20" fillId="0" borderId="5" xfId="0" applyFont="1" applyBorder="1" applyAlignment="1">
      <alignment horizontal="center"/>
    </xf>
    <xf numFmtId="3" fontId="19" fillId="0" borderId="1" xfId="0" applyNumberFormat="1" applyFont="1" applyBorder="1" applyAlignment="1">
      <alignment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3" fontId="20" fillId="0" borderId="1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0" fillId="0" borderId="8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0" fontId="20" fillId="0" borderId="10" xfId="0" applyFont="1" applyBorder="1" applyAlignment="1">
      <alignment horizontal="center"/>
    </xf>
    <xf numFmtId="0" fontId="20" fillId="0" borderId="2" xfId="0" applyFont="1" applyBorder="1" applyAlignment="1">
      <alignment/>
    </xf>
    <xf numFmtId="0" fontId="20" fillId="0" borderId="2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1" xfId="0" applyFont="1" applyBorder="1" applyAlignment="1">
      <alignment horizontal="left" vertical="center"/>
    </xf>
    <xf numFmtId="3" fontId="19" fillId="0" borderId="1" xfId="0" applyNumberFormat="1" applyFont="1" applyBorder="1" applyAlignment="1">
      <alignment horizontal="right" vertical="center"/>
    </xf>
    <xf numFmtId="0" fontId="20" fillId="0" borderId="5" xfId="0" applyFont="1" applyBorder="1" applyAlignment="1">
      <alignment horizontal="left" vertical="center"/>
    </xf>
    <xf numFmtId="3" fontId="20" fillId="0" borderId="5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 horizontal="left" vertical="center"/>
    </xf>
    <xf numFmtId="3" fontId="20" fillId="0" borderId="3" xfId="0" applyNumberFormat="1" applyFont="1" applyBorder="1" applyAlignment="1">
      <alignment horizontal="right" vertical="center"/>
    </xf>
    <xf numFmtId="0" fontId="25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left" vertical="center"/>
    </xf>
    <xf numFmtId="0" fontId="20" fillId="0" borderId="5" xfId="0" applyFont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 vertical="center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left" vertical="center"/>
    </xf>
    <xf numFmtId="3" fontId="25" fillId="0" borderId="3" xfId="0" applyNumberFormat="1" applyFont="1" applyBorder="1" applyAlignment="1">
      <alignment horizontal="right" vertical="center"/>
    </xf>
    <xf numFmtId="0" fontId="20" fillId="0" borderId="4" xfId="0" applyFont="1" applyBorder="1" applyAlignment="1">
      <alignment horizontal="left" vertical="center"/>
    </xf>
    <xf numFmtId="3" fontId="20" fillId="0" borderId="4" xfId="0" applyNumberFormat="1" applyFont="1" applyBorder="1" applyAlignment="1">
      <alignment horizontal="right" vertical="center"/>
    </xf>
    <xf numFmtId="0" fontId="25" fillId="0" borderId="5" xfId="0" applyFont="1" applyBorder="1" applyAlignment="1">
      <alignment horizontal="left" vertical="center" wrapText="1"/>
    </xf>
    <xf numFmtId="3" fontId="19" fillId="0" borderId="5" xfId="0" applyNumberFormat="1" applyFont="1" applyBorder="1" applyAlignment="1">
      <alignment horizontal="right" vertical="center"/>
    </xf>
    <xf numFmtId="0" fontId="20" fillId="0" borderId="4" xfId="0" applyFont="1" applyBorder="1" applyAlignment="1">
      <alignment horizontal="left" vertical="center" wrapText="1"/>
    </xf>
    <xf numFmtId="0" fontId="36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19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16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0" xfId="0" applyFont="1" applyBorder="1" applyAlignment="1">
      <alignment horizontal="left"/>
    </xf>
    <xf numFmtId="14" fontId="19" fillId="0" borderId="19" xfId="0" applyNumberFormat="1" applyFont="1" applyBorder="1" applyAlignment="1">
      <alignment horizontal="center"/>
    </xf>
    <xf numFmtId="20" fontId="19" fillId="0" borderId="18" xfId="0" applyNumberFormat="1" applyFont="1" applyBorder="1" applyAlignment="1">
      <alignment horizontal="center"/>
    </xf>
    <xf numFmtId="0" fontId="19" fillId="0" borderId="21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3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left"/>
    </xf>
    <xf numFmtId="0" fontId="20" fillId="0" borderId="25" xfId="0" applyFont="1" applyBorder="1" applyAlignment="1">
      <alignment/>
    </xf>
    <xf numFmtId="3" fontId="20" fillId="0" borderId="9" xfId="0" applyNumberFormat="1" applyFont="1" applyBorder="1" applyAlignment="1">
      <alignment/>
    </xf>
    <xf numFmtId="3" fontId="20" fillId="0" borderId="25" xfId="0" applyNumberFormat="1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3" fontId="20" fillId="0" borderId="1" xfId="0" applyNumberFormat="1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13" xfId="0" applyFont="1" applyBorder="1" applyAlignment="1">
      <alignment/>
    </xf>
    <xf numFmtId="3" fontId="20" fillId="0" borderId="6" xfId="0" applyNumberFormat="1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2" xfId="0" applyFont="1" applyBorder="1" applyAlignment="1">
      <alignment/>
    </xf>
    <xf numFmtId="3" fontId="19" fillId="0" borderId="21" xfId="0" applyNumberFormat="1" applyFont="1" applyBorder="1" applyAlignment="1">
      <alignment/>
    </xf>
    <xf numFmtId="168" fontId="19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19" fillId="0" borderId="7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/>
    </xf>
    <xf numFmtId="0" fontId="20" fillId="0" borderId="38" xfId="0" applyFont="1" applyBorder="1" applyAlignment="1">
      <alignment/>
    </xf>
    <xf numFmtId="3" fontId="20" fillId="0" borderId="39" xfId="0" applyNumberFormat="1" applyFont="1" applyBorder="1" applyAlignment="1">
      <alignment/>
    </xf>
    <xf numFmtId="0" fontId="20" fillId="0" borderId="39" xfId="0" applyFont="1" applyBorder="1" applyAlignment="1">
      <alignment/>
    </xf>
    <xf numFmtId="168" fontId="20" fillId="0" borderId="40" xfId="0" applyNumberFormat="1" applyFont="1" applyBorder="1" applyAlignment="1">
      <alignment/>
    </xf>
    <xf numFmtId="0" fontId="20" fillId="0" borderId="41" xfId="0" applyFont="1" applyBorder="1" applyAlignment="1">
      <alignment horizontal="center"/>
    </xf>
    <xf numFmtId="168" fontId="20" fillId="0" borderId="42" xfId="0" applyNumberFormat="1" applyFont="1" applyBorder="1" applyAlignment="1">
      <alignment/>
    </xf>
    <xf numFmtId="0" fontId="20" fillId="0" borderId="41" xfId="0" applyFont="1" applyFill="1" applyBorder="1" applyAlignment="1">
      <alignment horizontal="center"/>
    </xf>
    <xf numFmtId="168" fontId="20" fillId="0" borderId="43" xfId="0" applyNumberFormat="1" applyFont="1" applyBorder="1" applyAlignment="1">
      <alignment/>
    </xf>
    <xf numFmtId="0" fontId="20" fillId="0" borderId="44" xfId="0" applyFont="1" applyFill="1" applyBorder="1" applyAlignment="1">
      <alignment horizontal="center"/>
    </xf>
    <xf numFmtId="168" fontId="20" fillId="0" borderId="45" xfId="0" applyNumberFormat="1" applyFont="1" applyBorder="1" applyAlignment="1">
      <alignment/>
    </xf>
    <xf numFmtId="0" fontId="20" fillId="0" borderId="46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168" fontId="20" fillId="0" borderId="48" xfId="0" applyNumberFormat="1" applyFont="1" applyBorder="1" applyAlignment="1">
      <alignment/>
    </xf>
    <xf numFmtId="0" fontId="20" fillId="0" borderId="49" xfId="0" applyFont="1" applyFill="1" applyBorder="1" applyAlignment="1">
      <alignment horizontal="center"/>
    </xf>
    <xf numFmtId="168" fontId="20" fillId="0" borderId="20" xfId="0" applyNumberFormat="1" applyFont="1" applyBorder="1" applyAlignment="1">
      <alignment/>
    </xf>
    <xf numFmtId="0" fontId="20" fillId="0" borderId="19" xfId="0" applyFont="1" applyFill="1" applyBorder="1" applyAlignment="1">
      <alignment horizontal="center"/>
    </xf>
    <xf numFmtId="168" fontId="20" fillId="0" borderId="50" xfId="0" applyNumberFormat="1" applyFont="1" applyBorder="1" applyAlignment="1">
      <alignment/>
    </xf>
    <xf numFmtId="10" fontId="20" fillId="0" borderId="50" xfId="0" applyNumberFormat="1" applyFont="1" applyBorder="1" applyAlignment="1">
      <alignment/>
    </xf>
    <xf numFmtId="0" fontId="20" fillId="0" borderId="51" xfId="0" applyFont="1" applyFill="1" applyBorder="1" applyAlignment="1">
      <alignment horizontal="center"/>
    </xf>
    <xf numFmtId="168" fontId="20" fillId="0" borderId="52" xfId="0" applyNumberFormat="1" applyFont="1" applyBorder="1" applyAlignment="1">
      <alignment/>
    </xf>
    <xf numFmtId="0" fontId="20" fillId="0" borderId="53" xfId="0" applyFont="1" applyFill="1" applyBorder="1" applyAlignment="1">
      <alignment horizontal="center"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0" fontId="20" fillId="0" borderId="56" xfId="0" applyFont="1" applyBorder="1" applyAlignment="1">
      <alignment/>
    </xf>
    <xf numFmtId="168" fontId="20" fillId="0" borderId="24" xfId="0" applyNumberFormat="1" applyFont="1" applyBorder="1" applyAlignment="1">
      <alignment/>
    </xf>
    <xf numFmtId="0" fontId="19" fillId="0" borderId="39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168" fontId="20" fillId="0" borderId="57" xfId="0" applyNumberFormat="1" applyFont="1" applyBorder="1" applyAlignment="1">
      <alignment/>
    </xf>
    <xf numFmtId="0" fontId="40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3" fontId="20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top" wrapText="1"/>
    </xf>
    <xf numFmtId="3" fontId="20" fillId="0" borderId="5" xfId="0" applyNumberFormat="1" applyFont="1" applyBorder="1" applyAlignment="1">
      <alignment/>
    </xf>
    <xf numFmtId="3" fontId="20" fillId="0" borderId="5" xfId="0" applyNumberFormat="1" applyFont="1" applyBorder="1" applyAlignment="1">
      <alignment horizontal="left" vertical="center"/>
    </xf>
    <xf numFmtId="3" fontId="0" fillId="0" borderId="0" xfId="0" applyNumberFormat="1" applyAlignment="1">
      <alignment vertical="center"/>
    </xf>
    <xf numFmtId="0" fontId="0" fillId="0" borderId="1" xfId="0" applyFont="1" applyBorder="1" applyAlignment="1">
      <alignment vertical="center"/>
    </xf>
    <xf numFmtId="4" fontId="0" fillId="0" borderId="0" xfId="0" applyNumberFormat="1" applyAlignment="1">
      <alignment/>
    </xf>
    <xf numFmtId="4" fontId="20" fillId="0" borderId="0" xfId="0" applyNumberFormat="1" applyFont="1" applyAlignment="1">
      <alignment horizontal="center" vertical="center"/>
    </xf>
    <xf numFmtId="4" fontId="20" fillId="0" borderId="0" xfId="0" applyNumberFormat="1" applyFont="1" applyAlignment="1">
      <alignment vertical="center"/>
    </xf>
    <xf numFmtId="4" fontId="21" fillId="0" borderId="0" xfId="0" applyNumberFormat="1" applyFont="1" applyAlignment="1">
      <alignment horizont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4" fontId="19" fillId="0" borderId="1" xfId="0" applyNumberFormat="1" applyFont="1" applyBorder="1" applyAlignment="1">
      <alignment vertical="top" wrapText="1"/>
    </xf>
    <xf numFmtId="4" fontId="20" fillId="0" borderId="5" xfId="0" applyNumberFormat="1" applyFont="1" applyBorder="1" applyAlignment="1">
      <alignment vertical="top" wrapText="1"/>
    </xf>
    <xf numFmtId="4" fontId="20" fillId="0" borderId="58" xfId="0" applyNumberFormat="1" applyFont="1" applyBorder="1" applyAlignment="1">
      <alignment vertical="top" wrapText="1"/>
    </xf>
    <xf numFmtId="4" fontId="20" fillId="0" borderId="2" xfId="0" applyNumberFormat="1" applyFont="1" applyBorder="1" applyAlignment="1">
      <alignment vertical="top" wrapText="1"/>
    </xf>
    <xf numFmtId="4" fontId="20" fillId="0" borderId="59" xfId="0" applyNumberFormat="1" applyFont="1" applyBorder="1" applyAlignment="1">
      <alignment vertical="top" wrapText="1"/>
    </xf>
    <xf numFmtId="4" fontId="20" fillId="0" borderId="3" xfId="0" applyNumberFormat="1" applyFont="1" applyBorder="1" applyAlignment="1">
      <alignment vertical="top" wrapText="1"/>
    </xf>
    <xf numFmtId="4" fontId="20" fillId="0" borderId="60" xfId="0" applyNumberFormat="1" applyFont="1" applyBorder="1" applyAlignment="1">
      <alignment vertical="top" wrapText="1"/>
    </xf>
    <xf numFmtId="4" fontId="20" fillId="0" borderId="8" xfId="0" applyNumberFormat="1" applyFont="1" applyBorder="1" applyAlignment="1">
      <alignment vertical="top" wrapText="1"/>
    </xf>
    <xf numFmtId="4" fontId="20" fillId="0" borderId="10" xfId="0" applyNumberFormat="1" applyFont="1" applyBorder="1" applyAlignment="1">
      <alignment vertical="top" wrapText="1"/>
    </xf>
    <xf numFmtId="4" fontId="19" fillId="0" borderId="2" xfId="0" applyNumberFormat="1" applyFont="1" applyBorder="1" applyAlignment="1">
      <alignment vertical="top" wrapText="1"/>
    </xf>
    <xf numFmtId="4" fontId="20" fillId="0" borderId="61" xfId="0" applyNumberFormat="1" applyFont="1" applyBorder="1" applyAlignment="1">
      <alignment vertical="top" wrapText="1"/>
    </xf>
    <xf numFmtId="4" fontId="19" fillId="0" borderId="62" xfId="0" applyNumberFormat="1" applyFont="1" applyBorder="1" applyAlignment="1">
      <alignment vertical="top" wrapText="1"/>
    </xf>
    <xf numFmtId="4" fontId="20" fillId="0" borderId="9" xfId="0" applyNumberFormat="1" applyFont="1" applyBorder="1" applyAlignment="1">
      <alignment vertical="top" wrapText="1"/>
    </xf>
    <xf numFmtId="4" fontId="20" fillId="0" borderId="63" xfId="0" applyNumberFormat="1" applyFont="1" applyBorder="1" applyAlignment="1">
      <alignment vertical="top" wrapText="1"/>
    </xf>
    <xf numFmtId="4" fontId="8" fillId="0" borderId="0" xfId="0" applyNumberFormat="1" applyFont="1" applyBorder="1" applyAlignment="1">
      <alignment/>
    </xf>
    <xf numFmtId="4" fontId="20" fillId="0" borderId="64" xfId="0" applyNumberFormat="1" applyFont="1" applyBorder="1" applyAlignment="1">
      <alignment vertical="top" wrapText="1"/>
    </xf>
    <xf numFmtId="4" fontId="20" fillId="0" borderId="0" xfId="0" applyNumberFormat="1" applyFont="1" applyBorder="1" applyAlignment="1">
      <alignment vertical="top" wrapText="1"/>
    </xf>
    <xf numFmtId="4" fontId="20" fillId="0" borderId="30" xfId="0" applyNumberFormat="1" applyFont="1" applyBorder="1" applyAlignment="1">
      <alignment vertical="top" wrapText="1"/>
    </xf>
    <xf numFmtId="4" fontId="20" fillId="0" borderId="65" xfId="0" applyNumberFormat="1" applyFont="1" applyBorder="1" applyAlignment="1">
      <alignment vertical="top" wrapText="1"/>
    </xf>
    <xf numFmtId="4" fontId="20" fillId="0" borderId="31" xfId="0" applyNumberFormat="1" applyFont="1" applyBorder="1" applyAlignment="1">
      <alignment vertical="top" wrapText="1"/>
    </xf>
    <xf numFmtId="4" fontId="20" fillId="0" borderId="4" xfId="0" applyNumberFormat="1" applyFont="1" applyBorder="1" applyAlignment="1">
      <alignment vertical="top" wrapText="1"/>
    </xf>
    <xf numFmtId="4" fontId="20" fillId="0" borderId="66" xfId="0" applyNumberFormat="1" applyFont="1" applyBorder="1" applyAlignment="1">
      <alignment vertical="top" wrapText="1"/>
    </xf>
    <xf numFmtId="4" fontId="20" fillId="0" borderId="67" xfId="0" applyNumberFormat="1" applyFont="1" applyBorder="1" applyAlignment="1">
      <alignment vertical="top" wrapText="1"/>
    </xf>
    <xf numFmtId="4" fontId="20" fillId="0" borderId="1" xfId="0" applyNumberFormat="1" applyFont="1" applyBorder="1" applyAlignment="1">
      <alignment vertical="top" wrapText="1"/>
    </xf>
    <xf numFmtId="4" fontId="20" fillId="0" borderId="68" xfId="0" applyNumberFormat="1" applyFont="1" applyBorder="1" applyAlignment="1">
      <alignment vertical="top" wrapText="1"/>
    </xf>
    <xf numFmtId="4" fontId="20" fillId="0" borderId="69" xfId="0" applyNumberFormat="1" applyFont="1" applyBorder="1" applyAlignment="1">
      <alignment vertical="top" wrapText="1"/>
    </xf>
    <xf numFmtId="4" fontId="20" fillId="0" borderId="29" xfId="0" applyNumberFormat="1" applyFont="1" applyBorder="1" applyAlignment="1">
      <alignment vertical="top" wrapText="1"/>
    </xf>
    <xf numFmtId="4" fontId="20" fillId="0" borderId="25" xfId="0" applyNumberFormat="1" applyFont="1" applyBorder="1" applyAlignment="1">
      <alignment vertical="top" wrapText="1"/>
    </xf>
    <xf numFmtId="4" fontId="19" fillId="0" borderId="9" xfId="0" applyNumberFormat="1" applyFont="1" applyBorder="1" applyAlignment="1">
      <alignment vertical="top" wrapText="1"/>
    </xf>
    <xf numFmtId="4" fontId="20" fillId="0" borderId="6" xfId="0" applyNumberFormat="1" applyFont="1" applyBorder="1" applyAlignment="1">
      <alignment vertical="top" wrapText="1"/>
    </xf>
    <xf numFmtId="4" fontId="10" fillId="0" borderId="0" xfId="0" applyNumberFormat="1" applyFont="1" applyAlignment="1">
      <alignment/>
    </xf>
    <xf numFmtId="4" fontId="19" fillId="0" borderId="12" xfId="0" applyNumberFormat="1" applyFont="1" applyBorder="1" applyAlignment="1">
      <alignment vertical="top" wrapText="1"/>
    </xf>
    <xf numFmtId="4" fontId="19" fillId="0" borderId="7" xfId="0" applyNumberFormat="1" applyFont="1" applyBorder="1" applyAlignment="1">
      <alignment vertical="top" wrapText="1"/>
    </xf>
    <xf numFmtId="4" fontId="20" fillId="0" borderId="11" xfId="0" applyNumberFormat="1" applyFont="1" applyBorder="1" applyAlignment="1">
      <alignment vertical="top" wrapText="1"/>
    </xf>
    <xf numFmtId="4" fontId="8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3" fontId="20" fillId="0" borderId="9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20" fillId="0" borderId="0" xfId="0" applyNumberFormat="1" applyFont="1" applyAlignment="1">
      <alignment horizontal="center" vertical="center"/>
    </xf>
    <xf numFmtId="1" fontId="20" fillId="0" borderId="0" xfId="15" applyNumberFormat="1" applyFont="1" applyAlignment="1">
      <alignment horizontal="center" vertical="center"/>
    </xf>
    <xf numFmtId="1" fontId="20" fillId="0" borderId="9" xfId="15" applyNumberFormat="1" applyFont="1" applyBorder="1" applyAlignment="1">
      <alignment horizontal="center" vertical="center" wrapText="1"/>
    </xf>
    <xf numFmtId="1" fontId="19" fillId="0" borderId="1" xfId="15" applyNumberFormat="1" applyFont="1" applyBorder="1" applyAlignment="1">
      <alignment horizontal="center" vertical="top" wrapText="1"/>
    </xf>
    <xf numFmtId="1" fontId="20" fillId="0" borderId="5" xfId="15" applyNumberFormat="1" applyFont="1" applyBorder="1" applyAlignment="1" quotePrefix="1">
      <alignment horizontal="center" vertical="top" wrapText="1"/>
    </xf>
    <xf numFmtId="1" fontId="20" fillId="0" borderId="3" xfId="15" applyNumberFormat="1" applyFont="1" applyBorder="1" applyAlignment="1" quotePrefix="1">
      <alignment horizontal="center" vertical="top" wrapText="1"/>
    </xf>
    <xf numFmtId="1" fontId="20" fillId="0" borderId="2" xfId="15" applyNumberFormat="1" applyFont="1" applyBorder="1" applyAlignment="1">
      <alignment horizontal="center" vertical="top" wrapText="1"/>
    </xf>
    <xf numFmtId="1" fontId="20" fillId="0" borderId="5" xfId="15" applyNumberFormat="1" applyFont="1" applyBorder="1" applyAlignment="1">
      <alignment horizontal="center" vertical="top" wrapText="1"/>
    </xf>
    <xf numFmtId="1" fontId="20" fillId="0" borderId="3" xfId="15" applyNumberFormat="1" applyFont="1" applyBorder="1" applyAlignment="1">
      <alignment horizontal="center" vertical="top" wrapText="1"/>
    </xf>
    <xf numFmtId="1" fontId="20" fillId="0" borderId="8" xfId="15" applyNumberFormat="1" applyFont="1" applyBorder="1" applyAlignment="1">
      <alignment horizontal="center" vertical="top" wrapText="1"/>
    </xf>
    <xf numFmtId="1" fontId="20" fillId="0" borderId="4" xfId="15" applyNumberFormat="1" applyFont="1" applyBorder="1" applyAlignment="1">
      <alignment horizontal="center" vertical="top" wrapText="1"/>
    </xf>
    <xf numFmtId="1" fontId="20" fillId="0" borderId="9" xfId="15" applyNumberFormat="1" applyFont="1" applyBorder="1" applyAlignment="1">
      <alignment horizontal="center" vertical="top" wrapText="1"/>
    </xf>
    <xf numFmtId="1" fontId="19" fillId="0" borderId="9" xfId="15" applyNumberFormat="1" applyFont="1" applyBorder="1" applyAlignment="1">
      <alignment horizontal="center" vertical="top" wrapText="1"/>
    </xf>
    <xf numFmtId="3" fontId="18" fillId="0" borderId="0" xfId="0" applyNumberFormat="1" applyFont="1" applyAlignment="1">
      <alignment horizontal="center" vertical="center"/>
    </xf>
    <xf numFmtId="1" fontId="6" fillId="0" borderId="0" xfId="15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" fontId="0" fillId="0" borderId="0" xfId="15" applyNumberFormat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 wrapText="1"/>
    </xf>
    <xf numFmtId="3" fontId="19" fillId="0" borderId="70" xfId="0" applyNumberFormat="1" applyFont="1" applyBorder="1" applyAlignment="1">
      <alignment vertical="center"/>
    </xf>
    <xf numFmtId="0" fontId="20" fillId="0" borderId="71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52" xfId="0" applyFont="1" applyBorder="1" applyAlignment="1">
      <alignment vertical="center"/>
    </xf>
    <xf numFmtId="0" fontId="22" fillId="0" borderId="36" xfId="0" applyFont="1" applyBorder="1" applyAlignment="1">
      <alignment horizontal="center" vertical="center"/>
    </xf>
    <xf numFmtId="0" fontId="22" fillId="0" borderId="39" xfId="0" applyFont="1" applyBorder="1" applyAlignment="1">
      <alignment vertical="center" wrapText="1"/>
    </xf>
    <xf numFmtId="3" fontId="22" fillId="0" borderId="39" xfId="0" applyNumberFormat="1" applyFont="1" applyBorder="1" applyAlignment="1">
      <alignment vertical="center"/>
    </xf>
    <xf numFmtId="3" fontId="22" fillId="0" borderId="73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top" wrapText="1"/>
    </xf>
    <xf numFmtId="0" fontId="10" fillId="2" borderId="52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3" fontId="10" fillId="0" borderId="52" xfId="0" applyNumberFormat="1" applyFont="1" applyBorder="1" applyAlignment="1">
      <alignment horizontal="right" vertical="top" wrapText="1"/>
    </xf>
    <xf numFmtId="3" fontId="8" fillId="0" borderId="52" xfId="0" applyNumberFormat="1" applyFont="1" applyBorder="1" applyAlignment="1">
      <alignment horizontal="center" vertical="top" wrapText="1"/>
    </xf>
    <xf numFmtId="0" fontId="10" fillId="0" borderId="52" xfId="0" applyFont="1" applyBorder="1" applyAlignment="1">
      <alignment horizontal="right" vertical="top" wrapText="1"/>
    </xf>
    <xf numFmtId="0" fontId="8" fillId="0" borderId="0" xfId="0" applyFont="1" applyBorder="1" applyAlignment="1">
      <alignment/>
    </xf>
    <xf numFmtId="0" fontId="8" fillId="0" borderId="52" xfId="0" applyFont="1" applyBorder="1" applyAlignment="1">
      <alignment horizontal="center" vertical="top" wrapText="1"/>
    </xf>
    <xf numFmtId="3" fontId="10" fillId="0" borderId="52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52" xfId="0" applyNumberFormat="1" applyFont="1" applyBorder="1" applyAlignment="1">
      <alignment horizontal="center" vertical="top" wrapText="1"/>
    </xf>
    <xf numFmtId="0" fontId="8" fillId="0" borderId="52" xfId="0" applyFont="1" applyBorder="1" applyAlignment="1">
      <alignment horizontal="center" vertical="center" wrapText="1"/>
    </xf>
    <xf numFmtId="168" fontId="8" fillId="0" borderId="52" xfId="0" applyNumberFormat="1" applyFont="1" applyBorder="1" applyAlignment="1">
      <alignment horizontal="center" vertical="top" wrapText="1"/>
    </xf>
    <xf numFmtId="3" fontId="19" fillId="0" borderId="74" xfId="0" applyNumberFormat="1" applyFont="1" applyBorder="1" applyAlignment="1">
      <alignment vertical="center"/>
    </xf>
    <xf numFmtId="0" fontId="20" fillId="0" borderId="36" xfId="0" applyFont="1" applyBorder="1" applyAlignment="1">
      <alignment horizontal="center" vertical="center"/>
    </xf>
    <xf numFmtId="0" fontId="20" fillId="0" borderId="39" xfId="0" applyFont="1" applyBorder="1" applyAlignment="1">
      <alignment vertical="center" wrapText="1"/>
    </xf>
    <xf numFmtId="3" fontId="20" fillId="0" borderId="39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0" fillId="0" borderId="73" xfId="0" applyFont="1" applyBorder="1" applyAlignment="1">
      <alignment vertical="center"/>
    </xf>
    <xf numFmtId="0" fontId="22" fillId="0" borderId="72" xfId="0" applyFont="1" applyBorder="1" applyAlignment="1">
      <alignment vertical="center" wrapText="1"/>
    </xf>
    <xf numFmtId="3" fontId="20" fillId="0" borderId="72" xfId="0" applyNumberFormat="1" applyFont="1" applyBorder="1" applyAlignment="1">
      <alignment vertical="center"/>
    </xf>
    <xf numFmtId="3" fontId="22" fillId="0" borderId="72" xfId="0" applyNumberFormat="1" applyFont="1" applyBorder="1" applyAlignment="1">
      <alignment vertical="center"/>
    </xf>
    <xf numFmtId="3" fontId="32" fillId="0" borderId="72" xfId="0" applyNumberFormat="1" applyFont="1" applyBorder="1" applyAlignment="1">
      <alignment vertical="center" wrapText="1"/>
    </xf>
    <xf numFmtId="3" fontId="32" fillId="0" borderId="75" xfId="0" applyNumberFormat="1" applyFont="1" applyBorder="1" applyAlignment="1">
      <alignment vertical="center"/>
    </xf>
    <xf numFmtId="0" fontId="20" fillId="0" borderId="39" xfId="0" applyFont="1" applyBorder="1" applyAlignment="1" quotePrefix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1" xfId="0" applyFont="1" applyBorder="1" applyAlignment="1" quotePrefix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3" fontId="20" fillId="0" borderId="51" xfId="0" applyNumberFormat="1" applyFont="1" applyBorder="1" applyAlignment="1">
      <alignment horizontal="center" vertical="center" wrapText="1"/>
    </xf>
    <xf numFmtId="1" fontId="20" fillId="0" borderId="48" xfId="15" applyNumberFormat="1" applyFont="1" applyBorder="1" applyAlignment="1">
      <alignment horizontal="center" vertical="center" wrapText="1"/>
    </xf>
    <xf numFmtId="3" fontId="19" fillId="0" borderId="41" xfId="0" applyNumberFormat="1" applyFont="1" applyBorder="1" applyAlignment="1" quotePrefix="1">
      <alignment horizontal="center" vertical="top" wrapText="1"/>
    </xf>
    <xf numFmtId="4" fontId="19" fillId="0" borderId="52" xfId="0" applyNumberFormat="1" applyFont="1" applyBorder="1" applyAlignment="1">
      <alignment vertical="top" wrapText="1"/>
    </xf>
    <xf numFmtId="3" fontId="20" fillId="0" borderId="76" xfId="0" applyNumberFormat="1" applyFont="1" applyBorder="1" applyAlignment="1">
      <alignment horizontal="center" vertical="top" wrapText="1"/>
    </xf>
    <xf numFmtId="4" fontId="20" fillId="0" borderId="77" xfId="0" applyNumberFormat="1" applyFont="1" applyBorder="1" applyAlignment="1">
      <alignment vertical="top" wrapText="1"/>
    </xf>
    <xf numFmtId="3" fontId="20" fillId="0" borderId="78" xfId="0" applyNumberFormat="1" applyFont="1" applyBorder="1" applyAlignment="1">
      <alignment horizontal="center" vertical="top" wrapText="1"/>
    </xf>
    <xf numFmtId="4" fontId="20" fillId="0" borderId="79" xfId="0" applyNumberFormat="1" applyFont="1" applyBorder="1" applyAlignment="1">
      <alignment vertical="top" wrapText="1"/>
    </xf>
    <xf numFmtId="3" fontId="19" fillId="0" borderId="41" xfId="0" applyNumberFormat="1" applyFont="1" applyBorder="1" applyAlignment="1">
      <alignment horizontal="center" vertical="top" wrapText="1"/>
    </xf>
    <xf numFmtId="3" fontId="19" fillId="0" borderId="80" xfId="0" applyNumberFormat="1" applyFont="1" applyBorder="1" applyAlignment="1">
      <alignment horizontal="center" vertical="top" wrapText="1"/>
    </xf>
    <xf numFmtId="4" fontId="20" fillId="0" borderId="81" xfId="0" applyNumberFormat="1" applyFont="1" applyBorder="1" applyAlignment="1">
      <alignment vertical="top" wrapText="1"/>
    </xf>
    <xf numFmtId="3" fontId="20" fillId="0" borderId="80" xfId="0" applyNumberFormat="1" applyFont="1" applyBorder="1" applyAlignment="1">
      <alignment horizontal="center" vertical="top" wrapText="1"/>
    </xf>
    <xf numFmtId="3" fontId="20" fillId="0" borderId="49" xfId="0" applyNumberFormat="1" applyFont="1" applyBorder="1" applyAlignment="1">
      <alignment horizontal="center" vertical="top" wrapText="1"/>
    </xf>
    <xf numFmtId="4" fontId="20" fillId="0" borderId="50" xfId="0" applyNumberFormat="1" applyFont="1" applyBorder="1" applyAlignment="1">
      <alignment vertical="top" wrapText="1"/>
    </xf>
    <xf numFmtId="3" fontId="20" fillId="0" borderId="82" xfId="0" applyNumberFormat="1" applyFont="1" applyBorder="1" applyAlignment="1">
      <alignment horizontal="center" vertical="top" wrapText="1"/>
    </xf>
    <xf numFmtId="4" fontId="20" fillId="0" borderId="83" xfId="0" applyNumberFormat="1" applyFont="1" applyBorder="1" applyAlignment="1">
      <alignment vertical="top" wrapText="1"/>
    </xf>
    <xf numFmtId="3" fontId="20" fillId="0" borderId="51" xfId="0" applyNumberFormat="1" applyFont="1" applyBorder="1" applyAlignment="1">
      <alignment horizontal="center" vertical="top" wrapText="1"/>
    </xf>
    <xf numFmtId="4" fontId="20" fillId="0" borderId="48" xfId="0" applyNumberFormat="1" applyFont="1" applyBorder="1" applyAlignment="1">
      <alignment vertical="top" wrapText="1"/>
    </xf>
    <xf numFmtId="3" fontId="19" fillId="0" borderId="51" xfId="0" applyNumberFormat="1" applyFont="1" applyBorder="1" applyAlignment="1">
      <alignment horizontal="center" vertical="top" wrapText="1"/>
    </xf>
    <xf numFmtId="4" fontId="19" fillId="0" borderId="48" xfId="0" applyNumberFormat="1" applyFont="1" applyBorder="1" applyAlignment="1">
      <alignment vertical="top" wrapText="1"/>
    </xf>
    <xf numFmtId="3" fontId="20" fillId="0" borderId="47" xfId="0" applyNumberFormat="1" applyFont="1" applyBorder="1" applyAlignment="1">
      <alignment horizontal="center" vertical="top" wrapText="1"/>
    </xf>
    <xf numFmtId="4" fontId="19" fillId="0" borderId="70" xfId="0" applyNumberFormat="1" applyFont="1" applyBorder="1" applyAlignment="1">
      <alignment horizontal="center" vertical="center" wrapText="1"/>
    </xf>
    <xf numFmtId="4" fontId="19" fillId="0" borderId="74" xfId="0" applyNumberFormat="1" applyFont="1" applyBorder="1" applyAlignment="1">
      <alignment horizontal="center" vertical="center" wrapText="1"/>
    </xf>
    <xf numFmtId="4" fontId="19" fillId="0" borderId="25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vertical="top" wrapText="1"/>
    </xf>
    <xf numFmtId="4" fontId="19" fillId="0" borderId="42" xfId="0" applyNumberFormat="1" applyFont="1" applyBorder="1" applyAlignment="1">
      <alignment vertical="top" wrapText="1"/>
    </xf>
    <xf numFmtId="4" fontId="20" fillId="0" borderId="62" xfId="0" applyNumberFormat="1" applyFont="1" applyBorder="1" applyAlignment="1">
      <alignment vertical="top" wrapText="1"/>
    </xf>
    <xf numFmtId="1" fontId="20" fillId="0" borderId="84" xfId="15" applyNumberFormat="1" applyFont="1" applyBorder="1" applyAlignment="1">
      <alignment horizontal="center" vertical="top" wrapText="1"/>
    </xf>
    <xf numFmtId="4" fontId="20" fillId="0" borderId="85" xfId="0" applyNumberFormat="1" applyFont="1" applyBorder="1" applyAlignment="1">
      <alignment vertical="top" wrapText="1"/>
    </xf>
    <xf numFmtId="4" fontId="20" fillId="0" borderId="86" xfId="0" applyNumberFormat="1" applyFont="1" applyBorder="1" applyAlignment="1">
      <alignment vertical="top" wrapText="1"/>
    </xf>
    <xf numFmtId="4" fontId="20" fillId="0" borderId="84" xfId="0" applyNumberFormat="1" applyFont="1" applyBorder="1" applyAlignment="1">
      <alignment vertical="top" wrapText="1"/>
    </xf>
    <xf numFmtId="4" fontId="20" fillId="0" borderId="87" xfId="0" applyNumberFormat="1" applyFont="1" applyBorder="1" applyAlignment="1">
      <alignment vertical="top" wrapText="1"/>
    </xf>
    <xf numFmtId="3" fontId="20" fillId="0" borderId="88" xfId="0" applyNumberFormat="1" applyFont="1" applyBorder="1" applyAlignment="1">
      <alignment horizontal="center" vertical="top" wrapText="1"/>
    </xf>
    <xf numFmtId="3" fontId="20" fillId="0" borderId="89" xfId="0" applyNumberFormat="1" applyFont="1" applyBorder="1" applyAlignment="1">
      <alignment horizontal="center" vertical="top" wrapText="1"/>
    </xf>
    <xf numFmtId="4" fontId="20" fillId="0" borderId="90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38" fillId="2" borderId="9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3" fontId="20" fillId="0" borderId="53" xfId="0" applyNumberFormat="1" applyFont="1" applyBorder="1" applyAlignment="1">
      <alignment horizontal="center" vertical="top" wrapText="1"/>
    </xf>
    <xf numFmtId="1" fontId="20" fillId="0" borderId="56" xfId="15" applyNumberFormat="1" applyFont="1" applyBorder="1" applyAlignment="1">
      <alignment horizontal="center" vertical="top" wrapText="1"/>
    </xf>
    <xf numFmtId="4" fontId="20" fillId="0" borderId="56" xfId="0" applyNumberFormat="1" applyFont="1" applyBorder="1" applyAlignment="1">
      <alignment vertical="top" wrapText="1"/>
    </xf>
    <xf numFmtId="4" fontId="20" fillId="0" borderId="54" xfId="0" applyNumberFormat="1" applyFont="1" applyBorder="1" applyAlignment="1">
      <alignment vertical="top" wrapText="1"/>
    </xf>
    <xf numFmtId="4" fontId="20" fillId="0" borderId="55" xfId="0" applyNumberFormat="1" applyFont="1" applyBorder="1" applyAlignment="1">
      <alignment vertical="top" wrapText="1"/>
    </xf>
    <xf numFmtId="4" fontId="20" fillId="0" borderId="92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19" fillId="0" borderId="76" xfId="0" applyNumberFormat="1" applyFont="1" applyBorder="1" applyAlignment="1">
      <alignment horizontal="center" vertical="top" wrapText="1"/>
    </xf>
    <xf numFmtId="4" fontId="19" fillId="0" borderId="5" xfId="0" applyNumberFormat="1" applyFont="1" applyBorder="1" applyAlignment="1">
      <alignment vertical="top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3" fontId="22" fillId="0" borderId="1" xfId="0" applyNumberFormat="1" applyFont="1" applyBorder="1" applyAlignment="1">
      <alignment vertical="center"/>
    </xf>
    <xf numFmtId="3" fontId="31" fillId="0" borderId="56" xfId="0" applyNumberFormat="1" applyFont="1" applyBorder="1" applyAlignment="1">
      <alignment vertical="center"/>
    </xf>
    <xf numFmtId="0" fontId="31" fillId="0" borderId="56" xfId="0" applyFont="1" applyBorder="1" applyAlignment="1">
      <alignment vertical="center" wrapText="1"/>
    </xf>
    <xf numFmtId="3" fontId="31" fillId="0" borderId="92" xfId="0" applyNumberFormat="1" applyFont="1" applyBorder="1" applyAlignment="1">
      <alignment vertical="center"/>
    </xf>
    <xf numFmtId="0" fontId="22" fillId="0" borderId="41" xfId="0" applyFont="1" applyBorder="1" applyAlignment="1">
      <alignment horizontal="center" vertical="center"/>
    </xf>
    <xf numFmtId="3" fontId="22" fillId="0" borderId="52" xfId="0" applyNumberFormat="1" applyFont="1" applyBorder="1" applyAlignment="1">
      <alignment vertical="center"/>
    </xf>
    <xf numFmtId="0" fontId="22" fillId="0" borderId="55" xfId="0" applyFont="1" applyBorder="1" applyAlignment="1">
      <alignment vertical="center" wrapText="1"/>
    </xf>
    <xf numFmtId="3" fontId="22" fillId="0" borderId="56" xfId="0" applyNumberFormat="1" applyFont="1" applyBorder="1" applyAlignment="1">
      <alignment vertical="center"/>
    </xf>
    <xf numFmtId="0" fontId="22" fillId="0" borderId="56" xfId="0" applyFont="1" applyBorder="1" applyAlignment="1">
      <alignment vertical="center" wrapText="1"/>
    </xf>
    <xf numFmtId="3" fontId="22" fillId="0" borderId="9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20" fillId="0" borderId="0" xfId="0" applyNumberFormat="1" applyFont="1" applyBorder="1" applyAlignment="1">
      <alignment/>
    </xf>
    <xf numFmtId="3" fontId="20" fillId="0" borderId="28" xfId="0" applyNumberFormat="1" applyFont="1" applyBorder="1" applyAlignment="1">
      <alignment/>
    </xf>
    <xf numFmtId="3" fontId="20" fillId="0" borderId="29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3" fontId="8" fillId="0" borderId="1" xfId="0" applyNumberFormat="1" applyFont="1" applyBorder="1" applyAlignment="1">
      <alignment horizontal="right" wrapText="1"/>
    </xf>
    <xf numFmtId="0" fontId="10" fillId="0" borderId="41" xfId="0" applyFont="1" applyBorder="1" applyAlignment="1">
      <alignment horizontal="left" wrapText="1"/>
    </xf>
    <xf numFmtId="0" fontId="8" fillId="0" borderId="41" xfId="0" applyFont="1" applyBorder="1" applyAlignment="1">
      <alignment horizontal="left" wrapText="1"/>
    </xf>
    <xf numFmtId="3" fontId="10" fillId="0" borderId="1" xfId="0" applyNumberFormat="1" applyFont="1" applyBorder="1" applyAlignment="1">
      <alignment horizontal="right" wrapText="1"/>
    </xf>
    <xf numFmtId="3" fontId="10" fillId="2" borderId="1" xfId="0" applyNumberFormat="1" applyFont="1" applyFill="1" applyBorder="1" applyAlignment="1">
      <alignment horizontal="right" vertical="center" wrapText="1"/>
    </xf>
    <xf numFmtId="3" fontId="10" fillId="2" borderId="52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2" borderId="93" xfId="0" applyFont="1" applyFill="1" applyBorder="1" applyAlignment="1">
      <alignment horizontal="center" vertical="center" wrapText="1"/>
    </xf>
    <xf numFmtId="0" fontId="11" fillId="0" borderId="93" xfId="0" applyFont="1" applyBorder="1" applyAlignment="1">
      <alignment horizontal="center" wrapText="1"/>
    </xf>
    <xf numFmtId="0" fontId="10" fillId="0" borderId="93" xfId="0" applyFont="1" applyBorder="1" applyAlignment="1">
      <alignment horizontal="left" wrapText="1"/>
    </xf>
    <xf numFmtId="0" fontId="8" fillId="0" borderId="93" xfId="0" applyFont="1" applyBorder="1" applyAlignment="1">
      <alignment horizontal="left" wrapText="1"/>
    </xf>
    <xf numFmtId="0" fontId="10" fillId="0" borderId="93" xfId="0" applyFont="1" applyBorder="1" applyAlignment="1">
      <alignment horizontal="center" wrapText="1"/>
    </xf>
    <xf numFmtId="0" fontId="8" fillId="0" borderId="93" xfId="0" applyFont="1" applyBorder="1" applyAlignment="1">
      <alignment horizontal="center" wrapText="1"/>
    </xf>
    <xf numFmtId="0" fontId="10" fillId="0" borderId="93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wrapText="1"/>
    </xf>
    <xf numFmtId="3" fontId="10" fillId="0" borderId="52" xfId="0" applyNumberFormat="1" applyFont="1" applyBorder="1" applyAlignment="1">
      <alignment horizontal="right" wrapText="1"/>
    </xf>
    <xf numFmtId="0" fontId="10" fillId="2" borderId="41" xfId="0" applyFont="1" applyFill="1" applyBorder="1" applyAlignment="1">
      <alignment horizontal="left" vertical="center" wrapText="1"/>
    </xf>
    <xf numFmtId="0" fontId="10" fillId="0" borderId="41" xfId="0" applyFont="1" applyBorder="1" applyAlignment="1">
      <alignment wrapText="1"/>
    </xf>
    <xf numFmtId="0" fontId="8" fillId="0" borderId="41" xfId="0" applyFont="1" applyBorder="1" applyAlignment="1">
      <alignment horizontal="left" wrapText="1" indent="1"/>
    </xf>
    <xf numFmtId="0" fontId="10" fillId="0" borderId="41" xfId="0" applyFont="1" applyBorder="1" applyAlignment="1">
      <alignment horizontal="left" wrapText="1" indent="1"/>
    </xf>
    <xf numFmtId="0" fontId="10" fillId="0" borderId="52" xfId="0" applyFont="1" applyBorder="1" applyAlignment="1">
      <alignment horizontal="center" vertical="top" wrapText="1"/>
    </xf>
    <xf numFmtId="3" fontId="10" fillId="2" borderId="52" xfId="0" applyNumberFormat="1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left" vertical="center" wrapText="1"/>
    </xf>
    <xf numFmtId="0" fontId="22" fillId="0" borderId="53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13" xfId="0" applyFont="1" applyBorder="1" applyAlignment="1">
      <alignment vertical="center" wrapText="1"/>
    </xf>
    <xf numFmtId="3" fontId="22" fillId="0" borderId="44" xfId="0" applyNumberFormat="1" applyFont="1" applyBorder="1" applyAlignment="1">
      <alignment horizontal="center" vertical="top" wrapText="1"/>
    </xf>
    <xf numFmtId="1" fontId="22" fillId="0" borderId="6" xfId="15" applyNumberFormat="1" applyFont="1" applyBorder="1" applyAlignment="1">
      <alignment horizontal="center" vertical="top" wrapText="1"/>
    </xf>
    <xf numFmtId="4" fontId="22" fillId="0" borderId="28" xfId="0" applyNumberFormat="1" applyFont="1" applyBorder="1" applyAlignment="1">
      <alignment vertical="top" wrapText="1"/>
    </xf>
    <xf numFmtId="4" fontId="22" fillId="0" borderId="26" xfId="0" applyNumberFormat="1" applyFont="1" applyBorder="1" applyAlignment="1">
      <alignment vertical="top" wrapText="1"/>
    </xf>
    <xf numFmtId="4" fontId="22" fillId="0" borderId="6" xfId="0" applyNumberFormat="1" applyFont="1" applyBorder="1" applyAlignment="1">
      <alignment vertical="top" wrapText="1"/>
    </xf>
    <xf numFmtId="4" fontId="22" fillId="0" borderId="57" xfId="0" applyNumberFormat="1" applyFont="1" applyBorder="1" applyAlignment="1">
      <alignment vertical="top" wrapText="1"/>
    </xf>
    <xf numFmtId="4" fontId="15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1" fillId="0" borderId="0" xfId="0" applyFont="1" applyAlignment="1">
      <alignment/>
    </xf>
    <xf numFmtId="0" fontId="23" fillId="2" borderId="91" xfId="0" applyFont="1" applyFill="1" applyBorder="1" applyAlignment="1">
      <alignment horizontal="center" vertical="center"/>
    </xf>
    <xf numFmtId="9" fontId="23" fillId="2" borderId="91" xfId="19" applyFont="1" applyFill="1" applyBorder="1" applyAlignment="1">
      <alignment horizontal="center" vertical="center"/>
    </xf>
    <xf numFmtId="0" fontId="23" fillId="2" borderId="91" xfId="0" applyFont="1" applyFill="1" applyBorder="1" applyAlignment="1">
      <alignment horizontal="center" vertical="center" wrapText="1"/>
    </xf>
    <xf numFmtId="0" fontId="23" fillId="2" borderId="95" xfId="0" applyFont="1" applyFill="1" applyBorder="1" applyAlignment="1">
      <alignment horizontal="center" vertical="center" wrapText="1"/>
    </xf>
    <xf numFmtId="0" fontId="41" fillId="0" borderId="71" xfId="0" applyFont="1" applyBorder="1" applyAlignment="1">
      <alignment horizontal="center" vertical="center"/>
    </xf>
    <xf numFmtId="0" fontId="41" fillId="0" borderId="72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 vertical="center"/>
    </xf>
    <xf numFmtId="168" fontId="23" fillId="0" borderId="50" xfId="19" applyNumberFormat="1" applyFont="1" applyBorder="1" applyAlignment="1">
      <alignment vertical="center"/>
    </xf>
    <xf numFmtId="0" fontId="41" fillId="0" borderId="61" xfId="0" applyFont="1" applyBorder="1" applyAlignment="1" quotePrefix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61" xfId="0" applyFont="1" applyBorder="1" applyAlignment="1">
      <alignment vertical="center"/>
    </xf>
    <xf numFmtId="3" fontId="41" fillId="0" borderId="61" xfId="0" applyNumberFormat="1" applyFont="1" applyBorder="1" applyAlignment="1">
      <alignment vertical="center"/>
    </xf>
    <xf numFmtId="0" fontId="41" fillId="0" borderId="60" xfId="0" applyFont="1" applyBorder="1" applyAlignment="1">
      <alignment horizontal="center" vertical="center"/>
    </xf>
    <xf numFmtId="0" fontId="41" fillId="0" borderId="60" xfId="0" applyFont="1" applyBorder="1" applyAlignment="1" quotePrefix="1">
      <alignment horizontal="center" vertical="center"/>
    </xf>
    <xf numFmtId="0" fontId="41" fillId="0" borderId="60" xfId="0" applyFont="1" applyBorder="1" applyAlignment="1">
      <alignment vertical="center"/>
    </xf>
    <xf numFmtId="3" fontId="41" fillId="0" borderId="60" xfId="0" applyNumberFormat="1" applyFont="1" applyBorder="1" applyAlignment="1">
      <alignment vertical="center"/>
    </xf>
    <xf numFmtId="3" fontId="42" fillId="0" borderId="60" xfId="0" applyNumberFormat="1" applyFont="1" applyBorder="1" applyAlignment="1">
      <alignment vertical="center"/>
    </xf>
    <xf numFmtId="0" fontId="41" fillId="0" borderId="30" xfId="0" applyFont="1" applyBorder="1" applyAlignment="1">
      <alignment horizontal="center" vertical="center"/>
    </xf>
    <xf numFmtId="0" fontId="41" fillId="0" borderId="30" xfId="0" applyFont="1" applyBorder="1" applyAlignment="1">
      <alignment vertical="center"/>
    </xf>
    <xf numFmtId="3" fontId="41" fillId="0" borderId="30" xfId="0" applyNumberFormat="1" applyFont="1" applyBorder="1" applyAlignment="1">
      <alignment vertical="center"/>
    </xf>
    <xf numFmtId="0" fontId="41" fillId="0" borderId="25" xfId="0" applyFont="1" applyBorder="1" applyAlignment="1">
      <alignment horizontal="center" vertical="center"/>
    </xf>
    <xf numFmtId="0" fontId="41" fillId="0" borderId="25" xfId="0" applyFont="1" applyBorder="1" applyAlignment="1">
      <alignment vertical="center"/>
    </xf>
    <xf numFmtId="3" fontId="41" fillId="0" borderId="25" xfId="0" applyNumberFormat="1" applyFont="1" applyBorder="1" applyAlignment="1">
      <alignment vertical="center"/>
    </xf>
    <xf numFmtId="0" fontId="23" fillId="0" borderId="51" xfId="0" applyFont="1" applyBorder="1" applyAlignment="1" quotePrefix="1">
      <alignment horizont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3" fontId="23" fillId="0" borderId="25" xfId="0" applyNumberFormat="1" applyFont="1" applyBorder="1" applyAlignment="1">
      <alignment vertical="center"/>
    </xf>
    <xf numFmtId="168" fontId="23" fillId="0" borderId="48" xfId="19" applyNumberFormat="1" applyFont="1" applyBorder="1" applyAlignment="1">
      <alignment vertical="center"/>
    </xf>
    <xf numFmtId="0" fontId="41" fillId="0" borderId="49" xfId="0" applyFont="1" applyBorder="1" applyAlignment="1">
      <alignment horizontal="center"/>
    </xf>
    <xf numFmtId="0" fontId="41" fillId="0" borderId="8" xfId="0" applyFont="1" applyBorder="1" applyAlignment="1" quotePrefix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8" xfId="0" applyFont="1" applyBorder="1" applyAlignment="1">
      <alignment vertical="center"/>
    </xf>
    <xf numFmtId="3" fontId="41" fillId="0" borderId="8" xfId="0" applyNumberFormat="1" applyFont="1" applyBorder="1" applyAlignment="1">
      <alignment vertical="center"/>
    </xf>
    <xf numFmtId="168" fontId="41" fillId="0" borderId="79" xfId="19" applyNumberFormat="1" applyFont="1" applyBorder="1" applyAlignment="1">
      <alignment vertical="center"/>
    </xf>
    <xf numFmtId="0" fontId="41" fillId="0" borderId="82" xfId="0" applyFont="1" applyBorder="1" applyAlignment="1">
      <alignment horizontal="center"/>
    </xf>
    <xf numFmtId="0" fontId="41" fillId="0" borderId="4" xfId="0" applyFont="1" applyBorder="1" applyAlignment="1">
      <alignment horizontal="center" vertical="center"/>
    </xf>
    <xf numFmtId="0" fontId="41" fillId="0" borderId="4" xfId="0" applyFont="1" applyBorder="1" applyAlignment="1" quotePrefix="1">
      <alignment horizontal="center" vertical="center"/>
    </xf>
    <xf numFmtId="0" fontId="41" fillId="0" borderId="4" xfId="0" applyFont="1" applyBorder="1" applyAlignment="1">
      <alignment vertical="center"/>
    </xf>
    <xf numFmtId="3" fontId="41" fillId="0" borderId="4" xfId="0" applyNumberFormat="1" applyFont="1" applyBorder="1" applyAlignment="1">
      <alignment vertical="center"/>
    </xf>
    <xf numFmtId="0" fontId="23" fillId="0" borderId="4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3" fontId="23" fillId="0" borderId="1" xfId="0" applyNumberFormat="1" applyFont="1" applyBorder="1" applyAlignment="1">
      <alignment vertical="center"/>
    </xf>
    <xf numFmtId="168" fontId="23" fillId="0" borderId="52" xfId="19" applyNumberFormat="1" applyFont="1" applyBorder="1" applyAlignment="1">
      <alignment vertical="center"/>
    </xf>
    <xf numFmtId="0" fontId="41" fillId="0" borderId="80" xfId="0" applyFont="1" applyBorder="1" applyAlignment="1">
      <alignment horizontal="center"/>
    </xf>
    <xf numFmtId="0" fontId="41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vertical="center"/>
    </xf>
    <xf numFmtId="3" fontId="41" fillId="0" borderId="2" xfId="0" applyNumberFormat="1" applyFont="1" applyBorder="1" applyAlignment="1">
      <alignment vertical="center"/>
    </xf>
    <xf numFmtId="0" fontId="41" fillId="0" borderId="76" xfId="0" applyFont="1" applyBorder="1" applyAlignment="1">
      <alignment horizontal="center"/>
    </xf>
    <xf numFmtId="0" fontId="41" fillId="0" borderId="5" xfId="0" applyFont="1" applyBorder="1" applyAlignment="1">
      <alignment horizontal="center" vertical="center"/>
    </xf>
    <xf numFmtId="0" fontId="41" fillId="0" borderId="5" xfId="0" applyFont="1" applyBorder="1" applyAlignment="1">
      <alignment vertical="center"/>
    </xf>
    <xf numFmtId="3" fontId="41" fillId="0" borderId="5" xfId="0" applyNumberFormat="1" applyFont="1" applyBorder="1" applyAlignment="1">
      <alignment vertical="center"/>
    </xf>
    <xf numFmtId="0" fontId="41" fillId="0" borderId="78" xfId="0" applyFont="1" applyBorder="1" applyAlignment="1">
      <alignment horizontal="center"/>
    </xf>
    <xf numFmtId="0" fontId="41" fillId="0" borderId="3" xfId="0" applyFont="1" applyBorder="1" applyAlignment="1">
      <alignment horizontal="center" vertical="center"/>
    </xf>
    <xf numFmtId="0" fontId="41" fillId="0" borderId="3" xfId="0" applyFont="1" applyBorder="1" applyAlignment="1" quotePrefix="1">
      <alignment horizontal="center" vertical="center"/>
    </xf>
    <xf numFmtId="0" fontId="41" fillId="0" borderId="3" xfId="0" applyFont="1" applyBorder="1" applyAlignment="1">
      <alignment vertical="center"/>
    </xf>
    <xf numFmtId="3" fontId="41" fillId="0" borderId="3" xfId="0" applyNumberFormat="1" applyFont="1" applyBorder="1" applyAlignment="1">
      <alignment vertical="center"/>
    </xf>
    <xf numFmtId="168" fontId="41" fillId="0" borderId="50" xfId="19" applyNumberFormat="1" applyFont="1" applyBorder="1" applyAlignment="1">
      <alignment vertical="center"/>
    </xf>
    <xf numFmtId="0" fontId="41" fillId="0" borderId="44" xfId="0" applyFont="1" applyBorder="1" applyAlignment="1">
      <alignment horizontal="center"/>
    </xf>
    <xf numFmtId="0" fontId="41" fillId="0" borderId="6" xfId="0" applyFont="1" applyBorder="1" applyAlignment="1">
      <alignment horizontal="center" vertical="center"/>
    </xf>
    <xf numFmtId="0" fontId="41" fillId="0" borderId="6" xfId="0" applyFont="1" applyBorder="1" applyAlignment="1">
      <alignment vertical="center"/>
    </xf>
    <xf numFmtId="3" fontId="41" fillId="0" borderId="6" xfId="0" applyNumberFormat="1" applyFont="1" applyBorder="1" applyAlignment="1">
      <alignment vertical="center"/>
    </xf>
    <xf numFmtId="0" fontId="41" fillId="0" borderId="89" xfId="0" applyFont="1" applyBorder="1" applyAlignment="1">
      <alignment horizontal="center"/>
    </xf>
    <xf numFmtId="0" fontId="41" fillId="0" borderId="84" xfId="0" applyFont="1" applyBorder="1" applyAlignment="1">
      <alignment horizontal="center" vertical="center"/>
    </xf>
    <xf numFmtId="0" fontId="41" fillId="0" borderId="84" xfId="0" applyFont="1" applyBorder="1" applyAlignment="1" quotePrefix="1">
      <alignment horizontal="center" vertical="center"/>
    </xf>
    <xf numFmtId="0" fontId="41" fillId="0" borderId="84" xfId="0" applyFont="1" applyBorder="1" applyAlignment="1">
      <alignment vertical="center"/>
    </xf>
    <xf numFmtId="3" fontId="41" fillId="0" borderId="84" xfId="0" applyNumberFormat="1" applyFont="1" applyBorder="1" applyAlignment="1">
      <alignment vertical="center"/>
    </xf>
    <xf numFmtId="0" fontId="41" fillId="0" borderId="58" xfId="0" applyFont="1" applyBorder="1" applyAlignment="1">
      <alignment vertical="center"/>
    </xf>
    <xf numFmtId="0" fontId="41" fillId="0" borderId="86" xfId="0" applyFont="1" applyBorder="1" applyAlignment="1">
      <alignment vertical="center"/>
    </xf>
    <xf numFmtId="0" fontId="23" fillId="0" borderId="93" xfId="0" applyFont="1" applyBorder="1" applyAlignment="1">
      <alignment horizontal="center"/>
    </xf>
    <xf numFmtId="0" fontId="23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vertical="center"/>
    </xf>
    <xf numFmtId="3" fontId="23" fillId="0" borderId="7" xfId="0" applyNumberFormat="1" applyFont="1" applyBorder="1" applyAlignment="1">
      <alignment vertical="center"/>
    </xf>
    <xf numFmtId="0" fontId="41" fillId="0" borderId="88" xfId="0" applyFont="1" applyBorder="1" applyAlignment="1">
      <alignment horizontal="center"/>
    </xf>
    <xf numFmtId="0" fontId="41" fillId="0" borderId="96" xfId="0" applyFont="1" applyBorder="1" applyAlignment="1">
      <alignment horizontal="center"/>
    </xf>
    <xf numFmtId="0" fontId="41" fillId="0" borderId="47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3" fontId="23" fillId="0" borderId="9" xfId="0" applyNumberFormat="1" applyFont="1" applyBorder="1" applyAlignment="1">
      <alignment vertical="center"/>
    </xf>
    <xf numFmtId="168" fontId="41" fillId="0" borderId="90" xfId="19" applyNumberFormat="1" applyFont="1" applyBorder="1" applyAlignment="1">
      <alignment vertical="center"/>
    </xf>
    <xf numFmtId="0" fontId="41" fillId="0" borderId="63" xfId="0" applyFont="1" applyBorder="1" applyAlignment="1">
      <alignment horizontal="center" vertical="center"/>
    </xf>
    <xf numFmtId="3" fontId="44" fillId="0" borderId="58" xfId="0" applyNumberFormat="1" applyFont="1" applyBorder="1" applyAlignment="1">
      <alignment vertical="center"/>
    </xf>
    <xf numFmtId="3" fontId="44" fillId="0" borderId="5" xfId="0" applyNumberFormat="1" applyFont="1" applyBorder="1" applyAlignment="1">
      <alignment vertical="center"/>
    </xf>
    <xf numFmtId="0" fontId="41" fillId="0" borderId="69" xfId="0" applyFont="1" applyBorder="1" applyAlignment="1" quotePrefix="1">
      <alignment horizontal="center" vertical="center"/>
    </xf>
    <xf numFmtId="0" fontId="41" fillId="0" borderId="0" xfId="0" applyFont="1" applyBorder="1" applyAlignment="1" quotePrefix="1">
      <alignment horizontal="center" vertical="center"/>
    </xf>
    <xf numFmtId="3" fontId="44" fillId="0" borderId="3" xfId="0" applyNumberFormat="1" applyFont="1" applyBorder="1" applyAlignment="1">
      <alignment vertical="center"/>
    </xf>
    <xf numFmtId="0" fontId="44" fillId="0" borderId="3" xfId="0" applyFont="1" applyBorder="1" applyAlignment="1">
      <alignment horizontal="center" vertical="center"/>
    </xf>
    <xf numFmtId="0" fontId="44" fillId="0" borderId="3" xfId="0" applyFont="1" applyBorder="1" applyAlignment="1" quotePrefix="1">
      <alignment horizontal="center" vertical="center"/>
    </xf>
    <xf numFmtId="0" fontId="44" fillId="0" borderId="3" xfId="0" applyFont="1" applyBorder="1" applyAlignment="1">
      <alignment vertical="center"/>
    </xf>
    <xf numFmtId="3" fontId="44" fillId="0" borderId="30" xfId="0" applyNumberFormat="1" applyFont="1" applyBorder="1" applyAlignment="1">
      <alignment vertical="center"/>
    </xf>
    <xf numFmtId="0" fontId="44" fillId="0" borderId="8" xfId="0" applyFont="1" applyBorder="1" applyAlignment="1">
      <alignment horizontal="center" vertical="center"/>
    </xf>
    <xf numFmtId="0" fontId="44" fillId="0" borderId="0" xfId="0" applyFont="1" applyBorder="1" applyAlignment="1" quotePrefix="1">
      <alignment horizontal="center" vertical="center"/>
    </xf>
    <xf numFmtId="0" fontId="44" fillId="0" borderId="30" xfId="0" applyFont="1" applyBorder="1" applyAlignment="1">
      <alignment vertical="center"/>
    </xf>
    <xf numFmtId="3" fontId="44" fillId="0" borderId="4" xfId="0" applyNumberFormat="1" applyFont="1" applyBorder="1" applyAlignment="1">
      <alignment vertical="center"/>
    </xf>
    <xf numFmtId="3" fontId="44" fillId="0" borderId="8" xfId="0" applyNumberFormat="1" applyFont="1" applyBorder="1" applyAlignment="1">
      <alignment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Font="1" applyBorder="1" applyAlignment="1" quotePrefix="1">
      <alignment horizontal="center" vertical="center"/>
    </xf>
    <xf numFmtId="0" fontId="44" fillId="0" borderId="2" xfId="0" applyFont="1" applyBorder="1" applyAlignment="1">
      <alignment vertical="center"/>
    </xf>
    <xf numFmtId="3" fontId="44" fillId="0" borderId="26" xfId="0" applyNumberFormat="1" applyFont="1" applyBorder="1" applyAlignment="1">
      <alignment vertical="center"/>
    </xf>
    <xf numFmtId="0" fontId="44" fillId="0" borderId="30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84" xfId="0" applyFont="1" applyBorder="1" applyAlignment="1">
      <alignment horizontal="center" vertical="center"/>
    </xf>
    <xf numFmtId="0" fontId="44" fillId="0" borderId="84" xfId="0" applyFont="1" applyBorder="1" applyAlignment="1">
      <alignment vertical="center"/>
    </xf>
    <xf numFmtId="3" fontId="44" fillId="0" borderId="84" xfId="0" applyNumberFormat="1" applyFont="1" applyBorder="1" applyAlignment="1">
      <alignment vertical="center"/>
    </xf>
    <xf numFmtId="3" fontId="44" fillId="0" borderId="25" xfId="0" applyNumberFormat="1" applyFont="1" applyBorder="1" applyAlignment="1">
      <alignment vertical="center"/>
    </xf>
    <xf numFmtId="0" fontId="41" fillId="0" borderId="51" xfId="0" applyFont="1" applyBorder="1" applyAlignment="1">
      <alignment horizont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vertical="center"/>
    </xf>
    <xf numFmtId="3" fontId="41" fillId="0" borderId="9" xfId="0" applyNumberFormat="1" applyFont="1" applyBorder="1" applyAlignment="1">
      <alignment vertical="center"/>
    </xf>
    <xf numFmtId="3" fontId="41" fillId="0" borderId="10" xfId="0" applyNumberFormat="1" applyFont="1" applyBorder="1" applyAlignment="1">
      <alignment vertical="center"/>
    </xf>
    <xf numFmtId="0" fontId="23" fillId="0" borderId="80" xfId="0" applyFont="1" applyBorder="1" applyAlignment="1">
      <alignment horizontal="center"/>
    </xf>
    <xf numFmtId="0" fontId="23" fillId="0" borderId="76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41" fillId="0" borderId="9" xfId="0" applyFont="1" applyBorder="1" applyAlignment="1" quotePrefix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vertical="center"/>
    </xf>
    <xf numFmtId="3" fontId="23" fillId="0" borderId="6" xfId="0" applyNumberFormat="1" applyFont="1" applyBorder="1" applyAlignment="1">
      <alignment vertical="center"/>
    </xf>
    <xf numFmtId="0" fontId="23" fillId="0" borderId="82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vertical="center"/>
    </xf>
    <xf numFmtId="0" fontId="23" fillId="0" borderId="89" xfId="0" applyFont="1" applyBorder="1" applyAlignment="1">
      <alignment horizontal="center"/>
    </xf>
    <xf numFmtId="0" fontId="23" fillId="0" borderId="84" xfId="0" applyFont="1" applyBorder="1" applyAlignment="1">
      <alignment horizontal="center" vertical="center"/>
    </xf>
    <xf numFmtId="0" fontId="23" fillId="0" borderId="84" xfId="0" applyFont="1" applyBorder="1" applyAlignment="1">
      <alignment vertical="center"/>
    </xf>
    <xf numFmtId="0" fontId="41" fillId="0" borderId="5" xfId="0" applyFont="1" applyBorder="1" applyAlignment="1" quotePrefix="1">
      <alignment horizontal="center" vertical="center"/>
    </xf>
    <xf numFmtId="0" fontId="44" fillId="0" borderId="82" xfId="0" applyFont="1" applyBorder="1" applyAlignment="1">
      <alignment horizontal="center"/>
    </xf>
    <xf numFmtId="0" fontId="44" fillId="0" borderId="4" xfId="0" applyFont="1" applyBorder="1" applyAlignment="1">
      <alignment horizontal="center" vertical="center"/>
    </xf>
    <xf numFmtId="0" fontId="44" fillId="0" borderId="4" xfId="0" applyFont="1" applyBorder="1" applyAlignment="1" quotePrefix="1">
      <alignment horizontal="center" vertical="center"/>
    </xf>
    <xf numFmtId="0" fontId="44" fillId="0" borderId="4" xfId="0" applyFont="1" applyBorder="1" applyAlignment="1">
      <alignment vertical="center"/>
    </xf>
    <xf numFmtId="168" fontId="41" fillId="0" borderId="83" xfId="19" applyNumberFormat="1" applyFont="1" applyBorder="1" applyAlignment="1">
      <alignment vertical="center"/>
    </xf>
    <xf numFmtId="0" fontId="41" fillId="0" borderId="26" xfId="0" applyFont="1" applyBorder="1" applyAlignment="1">
      <alignment horizontal="center" vertical="center"/>
    </xf>
    <xf numFmtId="0" fontId="41" fillId="0" borderId="30" xfId="0" applyFont="1" applyBorder="1" applyAlignment="1" quotePrefix="1">
      <alignment horizontal="center" vertical="center"/>
    </xf>
    <xf numFmtId="0" fontId="41" fillId="0" borderId="6" xfId="0" applyFont="1" applyBorder="1" applyAlignment="1" quotePrefix="1">
      <alignment horizontal="center" vertical="center"/>
    </xf>
    <xf numFmtId="0" fontId="41" fillId="0" borderId="28" xfId="0" applyFont="1" applyBorder="1" applyAlignment="1">
      <alignment vertical="center"/>
    </xf>
    <xf numFmtId="3" fontId="41" fillId="0" borderId="26" xfId="0" applyNumberFormat="1" applyFont="1" applyBorder="1" applyAlignment="1">
      <alignment vertical="center"/>
    </xf>
    <xf numFmtId="0" fontId="41" fillId="0" borderId="58" xfId="0" applyFont="1" applyBorder="1" applyAlignment="1">
      <alignment horizontal="center" vertical="center"/>
    </xf>
    <xf numFmtId="3" fontId="41" fillId="0" borderId="59" xfId="0" applyNumberFormat="1" applyFont="1" applyBorder="1" applyAlignment="1">
      <alignment vertical="center"/>
    </xf>
    <xf numFmtId="0" fontId="41" fillId="0" borderId="68" xfId="0" applyFont="1" applyBorder="1" applyAlignment="1">
      <alignment horizontal="center" vertical="center"/>
    </xf>
    <xf numFmtId="0" fontId="41" fillId="0" borderId="97" xfId="0" applyFont="1" applyBorder="1" applyAlignment="1" quotePrefix="1">
      <alignment horizontal="center" vertical="center"/>
    </xf>
    <xf numFmtId="0" fontId="44" fillId="0" borderId="60" xfId="0" applyFont="1" applyBorder="1" applyAlignment="1">
      <alignment vertical="center"/>
    </xf>
    <xf numFmtId="3" fontId="44" fillId="0" borderId="60" xfId="0" applyNumberFormat="1" applyFont="1" applyBorder="1" applyAlignment="1">
      <alignment vertical="center"/>
    </xf>
    <xf numFmtId="0" fontId="44" fillId="0" borderId="80" xfId="0" applyFont="1" applyBorder="1" applyAlignment="1">
      <alignment horizontal="center"/>
    </xf>
    <xf numFmtId="3" fontId="44" fillId="0" borderId="2" xfId="0" applyNumberFormat="1" applyFont="1" applyBorder="1" applyAlignment="1">
      <alignment vertical="center"/>
    </xf>
    <xf numFmtId="0" fontId="44" fillId="0" borderId="76" xfId="0" applyFont="1" applyBorder="1" applyAlignment="1">
      <alignment horizontal="center"/>
    </xf>
    <xf numFmtId="0" fontId="44" fillId="0" borderId="5" xfId="0" applyFont="1" applyBorder="1" applyAlignment="1">
      <alignment horizontal="center" vertical="center"/>
    </xf>
    <xf numFmtId="0" fontId="44" fillId="0" borderId="5" xfId="0" applyFont="1" applyBorder="1" applyAlignment="1">
      <alignment vertical="center"/>
    </xf>
    <xf numFmtId="0" fontId="44" fillId="0" borderId="78" xfId="0" applyFont="1" applyBorder="1" applyAlignment="1">
      <alignment horizontal="center"/>
    </xf>
    <xf numFmtId="0" fontId="44" fillId="0" borderId="89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45" fillId="0" borderId="8" xfId="0" applyFont="1" applyBorder="1" applyAlignment="1">
      <alignment horizontal="center" vertical="center"/>
    </xf>
    <xf numFmtId="0" fontId="44" fillId="0" borderId="8" xfId="0" applyFont="1" applyBorder="1" applyAlignment="1">
      <alignment vertical="center"/>
    </xf>
    <xf numFmtId="0" fontId="45" fillId="0" borderId="4" xfId="0" applyFont="1" applyBorder="1" applyAlignment="1">
      <alignment horizontal="center" vertical="center"/>
    </xf>
    <xf numFmtId="0" fontId="41" fillId="0" borderId="25" xfId="0" applyFont="1" applyBorder="1" applyAlignment="1" quotePrefix="1">
      <alignment horizontal="center" vertical="center"/>
    </xf>
    <xf numFmtId="0" fontId="23" fillId="0" borderId="19" xfId="0" applyFont="1" applyBorder="1" applyAlignment="1">
      <alignment horizontal="center"/>
    </xf>
    <xf numFmtId="0" fontId="23" fillId="0" borderId="30" xfId="0" applyFont="1" applyBorder="1" applyAlignment="1">
      <alignment horizontal="center" vertical="center"/>
    </xf>
    <xf numFmtId="0" fontId="23" fillId="0" borderId="30" xfId="0" applyFont="1" applyBorder="1" applyAlignment="1">
      <alignment vertical="center"/>
    </xf>
    <xf numFmtId="3" fontId="23" fillId="0" borderId="30" xfId="0" applyNumberFormat="1" applyFont="1" applyBorder="1" applyAlignment="1">
      <alignment vertical="center"/>
    </xf>
    <xf numFmtId="3" fontId="41" fillId="0" borderId="58" xfId="0" applyNumberFormat="1" applyFont="1" applyBorder="1" applyAlignment="1">
      <alignment vertical="center"/>
    </xf>
    <xf numFmtId="0" fontId="41" fillId="0" borderId="93" xfId="0" applyFont="1" applyBorder="1" applyAlignment="1">
      <alignment horizontal="center"/>
    </xf>
    <xf numFmtId="0" fontId="41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46" fillId="0" borderId="94" xfId="0" applyFont="1" applyBorder="1" applyAlignment="1">
      <alignment horizontal="center" vertical="center"/>
    </xf>
    <xf numFmtId="0" fontId="41" fillId="0" borderId="98" xfId="0" applyFont="1" applyBorder="1" applyAlignment="1">
      <alignment horizontal="center" vertical="center"/>
    </xf>
    <xf numFmtId="0" fontId="23" fillId="0" borderId="99" xfId="0" applyFont="1" applyBorder="1" applyAlignment="1">
      <alignment vertical="center"/>
    </xf>
    <xf numFmtId="3" fontId="23" fillId="0" borderId="72" xfId="0" applyNumberFormat="1" applyFont="1" applyBorder="1" applyAlignment="1">
      <alignment vertical="center"/>
    </xf>
    <xf numFmtId="168" fontId="23" fillId="0" borderId="92" xfId="19" applyNumberFormat="1" applyFont="1" applyBorder="1" applyAlignment="1">
      <alignment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35" fillId="2" borderId="91" xfId="0" applyFont="1" applyFill="1" applyBorder="1" applyAlignment="1">
      <alignment horizontal="center" vertical="center" wrapText="1"/>
    </xf>
    <xf numFmtId="0" fontId="38" fillId="2" borderId="10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 wrapText="1"/>
    </xf>
    <xf numFmtId="0" fontId="47" fillId="0" borderId="1" xfId="0" applyFont="1" applyBorder="1" applyAlignment="1">
      <alignment vertical="center"/>
    </xf>
    <xf numFmtId="3" fontId="4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48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vertical="center"/>
    </xf>
    <xf numFmtId="0" fontId="48" fillId="0" borderId="13" xfId="0" applyFont="1" applyBorder="1" applyAlignment="1">
      <alignment vertical="center" wrapText="1"/>
    </xf>
    <xf numFmtId="0" fontId="48" fillId="0" borderId="1" xfId="0" applyFont="1" applyBorder="1" applyAlignment="1">
      <alignment vertical="center" wrapText="1"/>
    </xf>
    <xf numFmtId="3" fontId="48" fillId="0" borderId="1" xfId="0" applyNumberFormat="1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3" fontId="28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3" fontId="40" fillId="0" borderId="0" xfId="0" applyNumberFormat="1" applyFont="1" applyAlignment="1">
      <alignment vertical="center"/>
    </xf>
    <xf numFmtId="3" fontId="8" fillId="0" borderId="52" xfId="0" applyNumberFormat="1" applyFont="1" applyBorder="1" applyAlignment="1">
      <alignment horizontal="right" wrapText="1"/>
    </xf>
    <xf numFmtId="0" fontId="8" fillId="0" borderId="71" xfId="0" applyFont="1" applyBorder="1" applyAlignment="1">
      <alignment horizontal="left" wrapText="1" indent="1"/>
    </xf>
    <xf numFmtId="168" fontId="8" fillId="0" borderId="72" xfId="0" applyNumberFormat="1" applyFont="1" applyBorder="1" applyAlignment="1">
      <alignment horizontal="center" vertical="top" wrapText="1"/>
    </xf>
    <xf numFmtId="168" fontId="8" fillId="0" borderId="75" xfId="0" applyNumberFormat="1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8" xfId="0" applyFont="1" applyBorder="1" applyAlignment="1">
      <alignment horizontal="left"/>
    </xf>
    <xf numFmtId="0" fontId="20" fillId="0" borderId="27" xfId="0" applyFont="1" applyBorder="1" applyAlignment="1">
      <alignment horizontal="center"/>
    </xf>
    <xf numFmtId="0" fontId="20" fillId="0" borderId="6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9" xfId="0" applyFont="1" applyBorder="1" applyAlignment="1">
      <alignment horizontal="left"/>
    </xf>
    <xf numFmtId="0" fontId="20" fillId="0" borderId="6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3" fontId="20" fillId="0" borderId="41" xfId="0" applyNumberFormat="1" applyFont="1" applyBorder="1" applyAlignment="1">
      <alignment horizontal="center" vertical="top" wrapText="1"/>
    </xf>
    <xf numFmtId="1" fontId="20" fillId="0" borderId="1" xfId="15" applyNumberFormat="1" applyFont="1" applyBorder="1" applyAlignment="1">
      <alignment horizontal="center" vertical="top" wrapText="1"/>
    </xf>
    <xf numFmtId="4" fontId="20" fillId="0" borderId="12" xfId="0" applyNumberFormat="1" applyFont="1" applyBorder="1" applyAlignment="1">
      <alignment vertical="top" wrapText="1"/>
    </xf>
    <xf numFmtId="4" fontId="20" fillId="0" borderId="7" xfId="0" applyNumberFormat="1" applyFont="1" applyBorder="1" applyAlignment="1">
      <alignment vertical="top" wrapText="1"/>
    </xf>
    <xf numFmtId="4" fontId="20" fillId="0" borderId="52" xfId="0" applyNumberFormat="1" applyFont="1" applyBorder="1" applyAlignment="1">
      <alignment vertical="top" wrapText="1"/>
    </xf>
    <xf numFmtId="3" fontId="41" fillId="0" borderId="66" xfId="0" applyNumberFormat="1" applyFont="1" applyBorder="1" applyAlignment="1">
      <alignment vertical="center"/>
    </xf>
    <xf numFmtId="0" fontId="41" fillId="0" borderId="66" xfId="0" applyFont="1" applyBorder="1" applyAlignment="1">
      <alignment vertical="center"/>
    </xf>
    <xf numFmtId="3" fontId="42" fillId="0" borderId="66" xfId="0" applyNumberFormat="1" applyFont="1" applyBorder="1" applyAlignment="1">
      <alignment vertical="center"/>
    </xf>
    <xf numFmtId="3" fontId="41" fillId="0" borderId="86" xfId="0" applyNumberFormat="1" applyFont="1" applyBorder="1" applyAlignment="1">
      <alignment vertical="center"/>
    </xf>
    <xf numFmtId="3" fontId="44" fillId="0" borderId="66" xfId="0" applyNumberFormat="1" applyFont="1" applyBorder="1" applyAlignment="1">
      <alignment vertical="center"/>
    </xf>
    <xf numFmtId="3" fontId="44" fillId="0" borderId="86" xfId="0" applyNumberFormat="1" applyFont="1" applyBorder="1" applyAlignment="1">
      <alignment vertical="center"/>
    </xf>
    <xf numFmtId="3" fontId="41" fillId="0" borderId="69" xfId="0" applyNumberFormat="1" applyFont="1" applyBorder="1" applyAlignment="1">
      <alignment vertical="center"/>
    </xf>
    <xf numFmtId="3" fontId="43" fillId="0" borderId="26" xfId="0" applyNumberFormat="1" applyFont="1" applyBorder="1" applyAlignment="1">
      <alignment vertical="center"/>
    </xf>
    <xf numFmtId="0" fontId="23" fillId="0" borderId="66" xfId="0" applyFont="1" applyBorder="1" applyAlignment="1">
      <alignment vertical="center"/>
    </xf>
    <xf numFmtId="0" fontId="23" fillId="0" borderId="86" xfId="0" applyFont="1" applyBorder="1" applyAlignment="1">
      <alignment vertical="center"/>
    </xf>
    <xf numFmtId="0" fontId="44" fillId="0" borderId="26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3" fontId="44" fillId="0" borderId="61" xfId="0" applyNumberFormat="1" applyFont="1" applyBorder="1" applyAlignment="1">
      <alignment vertical="center"/>
    </xf>
    <xf numFmtId="0" fontId="41" fillId="0" borderId="101" xfId="0" applyFont="1" applyBorder="1" applyAlignment="1">
      <alignment horizontal="center"/>
    </xf>
    <xf numFmtId="0" fontId="41" fillId="0" borderId="102" xfId="0" applyFont="1" applyBorder="1" applyAlignment="1">
      <alignment horizontal="center" vertical="center"/>
    </xf>
    <xf numFmtId="0" fontId="23" fillId="0" borderId="100" xfId="0" applyFont="1" applyBorder="1" applyAlignment="1" quotePrefix="1">
      <alignment horizontal="center"/>
    </xf>
    <xf numFmtId="0" fontId="23" fillId="0" borderId="91" xfId="0" applyFont="1" applyBorder="1" applyAlignment="1">
      <alignment horizontal="center" vertical="center"/>
    </xf>
    <xf numFmtId="0" fontId="23" fillId="0" borderId="91" xfId="0" applyFont="1" applyBorder="1" applyAlignment="1">
      <alignment vertical="center"/>
    </xf>
    <xf numFmtId="3" fontId="23" fillId="0" borderId="91" xfId="0" applyNumberFormat="1" applyFont="1" applyBorder="1" applyAlignment="1">
      <alignment vertical="center"/>
    </xf>
    <xf numFmtId="168" fontId="23" fillId="0" borderId="95" xfId="19" applyNumberFormat="1" applyFont="1" applyBorder="1" applyAlignment="1">
      <alignment vertical="center"/>
    </xf>
    <xf numFmtId="168" fontId="23" fillId="0" borderId="57" xfId="19" applyNumberFormat="1" applyFont="1" applyBorder="1" applyAlignment="1">
      <alignment vertical="center"/>
    </xf>
    <xf numFmtId="0" fontId="41" fillId="0" borderId="19" xfId="0" applyFont="1" applyBorder="1" applyAlignment="1">
      <alignment horizontal="center"/>
    </xf>
    <xf numFmtId="168" fontId="23" fillId="0" borderId="79" xfId="19" applyNumberFormat="1" applyFont="1" applyBorder="1" applyAlignment="1">
      <alignment vertical="center"/>
    </xf>
    <xf numFmtId="168" fontId="41" fillId="0" borderId="48" xfId="19" applyNumberFormat="1" applyFont="1" applyBorder="1" applyAlignment="1">
      <alignment vertical="center"/>
    </xf>
    <xf numFmtId="168" fontId="23" fillId="0" borderId="83" xfId="19" applyNumberFormat="1" applyFont="1" applyBorder="1" applyAlignment="1">
      <alignment vertical="center"/>
    </xf>
    <xf numFmtId="168" fontId="23" fillId="0" borderId="90" xfId="19" applyNumberFormat="1" applyFont="1" applyBorder="1" applyAlignment="1">
      <alignment vertical="center"/>
    </xf>
    <xf numFmtId="168" fontId="23" fillId="0" borderId="81" xfId="19" applyNumberFormat="1" applyFont="1" applyBorder="1" applyAlignment="1">
      <alignment vertical="center"/>
    </xf>
    <xf numFmtId="168" fontId="23" fillId="0" borderId="77" xfId="19" applyNumberFormat="1" applyFont="1" applyBorder="1" applyAlignment="1">
      <alignment vertical="center"/>
    </xf>
    <xf numFmtId="0" fontId="23" fillId="0" borderId="53" xfId="0" applyFont="1" applyBorder="1" applyAlignment="1">
      <alignment horizontal="center"/>
    </xf>
    <xf numFmtId="0" fontId="23" fillId="0" borderId="56" xfId="0" applyFont="1" applyBorder="1" applyAlignment="1">
      <alignment horizontal="center" vertical="center"/>
    </xf>
    <xf numFmtId="0" fontId="23" fillId="0" borderId="56" xfId="0" applyFont="1" applyBorder="1" applyAlignment="1">
      <alignment vertical="center"/>
    </xf>
    <xf numFmtId="3" fontId="23" fillId="0" borderId="56" xfId="0" applyNumberFormat="1" applyFont="1" applyBorder="1" applyAlignment="1">
      <alignment vertical="center"/>
    </xf>
    <xf numFmtId="3" fontId="43" fillId="0" borderId="56" xfId="0" applyNumberFormat="1" applyFont="1" applyBorder="1" applyAlignment="1">
      <alignment vertical="center"/>
    </xf>
    <xf numFmtId="0" fontId="41" fillId="0" borderId="103" xfId="0" applyFont="1" applyBorder="1" applyAlignment="1">
      <alignment horizontal="center"/>
    </xf>
    <xf numFmtId="0" fontId="41" fillId="0" borderId="104" xfId="0" applyFont="1" applyBorder="1" applyAlignment="1">
      <alignment horizontal="center" vertical="center"/>
    </xf>
    <xf numFmtId="0" fontId="41" fillId="0" borderId="104" xfId="0" applyFont="1" applyBorder="1" applyAlignment="1">
      <alignment vertical="center"/>
    </xf>
    <xf numFmtId="3" fontId="41" fillId="0" borderId="104" xfId="0" applyNumberFormat="1" applyFont="1" applyBorder="1" applyAlignment="1">
      <alignment vertical="center"/>
    </xf>
    <xf numFmtId="3" fontId="41" fillId="0" borderId="105" xfId="0" applyNumberFormat="1" applyFont="1" applyBorder="1" applyAlignment="1">
      <alignment vertical="center"/>
    </xf>
    <xf numFmtId="168" fontId="23" fillId="0" borderId="106" xfId="19" applyNumberFormat="1" applyFont="1" applyBorder="1" applyAlignment="1">
      <alignment vertical="center"/>
    </xf>
    <xf numFmtId="0" fontId="41" fillId="0" borderId="107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168" fontId="44" fillId="0" borderId="50" xfId="19" applyNumberFormat="1" applyFont="1" applyBorder="1" applyAlignment="1">
      <alignment vertical="center"/>
    </xf>
    <xf numFmtId="0" fontId="41" fillId="0" borderId="108" xfId="0" applyFont="1" applyBorder="1" applyAlignment="1">
      <alignment horizontal="center"/>
    </xf>
    <xf numFmtId="0" fontId="41" fillId="0" borderId="109" xfId="0" applyFont="1" applyBorder="1" applyAlignment="1">
      <alignment horizontal="center" vertical="center"/>
    </xf>
    <xf numFmtId="0" fontId="41" fillId="0" borderId="109" xfId="0" applyFont="1" applyBorder="1" applyAlignment="1">
      <alignment vertical="center"/>
    </xf>
    <xf numFmtId="0" fontId="41" fillId="0" borderId="110" xfId="0" applyFont="1" applyBorder="1" applyAlignment="1">
      <alignment vertical="center"/>
    </xf>
    <xf numFmtId="168" fontId="41" fillId="0" borderId="92" xfId="19" applyNumberFormat="1" applyFont="1" applyBorder="1" applyAlignment="1">
      <alignment vertical="center"/>
    </xf>
    <xf numFmtId="0" fontId="41" fillId="0" borderId="100" xfId="0" applyFont="1" applyBorder="1" applyAlignment="1">
      <alignment horizontal="center"/>
    </xf>
    <xf numFmtId="0" fontId="41" fillId="0" borderId="91" xfId="0" applyFont="1" applyBorder="1" applyAlignment="1">
      <alignment horizontal="center" vertical="center"/>
    </xf>
    <xf numFmtId="0" fontId="41" fillId="0" borderId="91" xfId="0" applyFont="1" applyBorder="1" applyAlignment="1">
      <alignment vertical="center"/>
    </xf>
    <xf numFmtId="0" fontId="41" fillId="0" borderId="111" xfId="0" applyFont="1" applyBorder="1" applyAlignment="1">
      <alignment vertical="center"/>
    </xf>
    <xf numFmtId="168" fontId="41" fillId="0" borderId="95" xfId="19" applyNumberFormat="1" applyFont="1" applyBorder="1" applyAlignment="1">
      <alignment vertical="center"/>
    </xf>
    <xf numFmtId="0" fontId="41" fillId="0" borderId="46" xfId="0" applyFont="1" applyBorder="1" applyAlignment="1">
      <alignment horizontal="center"/>
    </xf>
    <xf numFmtId="3" fontId="41" fillId="0" borderId="109" xfId="0" applyNumberFormat="1" applyFont="1" applyBorder="1" applyAlignment="1">
      <alignment vertical="center"/>
    </xf>
    <xf numFmtId="3" fontId="41" fillId="0" borderId="110" xfId="0" applyNumberFormat="1" applyFont="1" applyBorder="1" applyAlignment="1">
      <alignment vertical="center"/>
    </xf>
    <xf numFmtId="3" fontId="41" fillId="0" borderId="111" xfId="0" applyNumberFormat="1" applyFont="1" applyBorder="1" applyAlignment="1">
      <alignment vertical="center"/>
    </xf>
    <xf numFmtId="0" fontId="41" fillId="0" borderId="109" xfId="0" applyFont="1" applyBorder="1" applyAlignment="1" quotePrefix="1">
      <alignment horizontal="center" vertical="center"/>
    </xf>
    <xf numFmtId="0" fontId="41" fillId="0" borderId="36" xfId="0" applyFont="1" applyBorder="1" applyAlignment="1">
      <alignment horizontal="center"/>
    </xf>
    <xf numFmtId="0" fontId="41" fillId="0" borderId="39" xfId="0" applyFont="1" applyBorder="1" applyAlignment="1">
      <alignment horizontal="center" vertical="center"/>
    </xf>
    <xf numFmtId="0" fontId="41" fillId="0" borderId="39" xfId="0" applyFont="1" applyBorder="1" applyAlignment="1" quotePrefix="1">
      <alignment horizontal="center" vertical="center"/>
    </xf>
    <xf numFmtId="0" fontId="41" fillId="0" borderId="39" xfId="0" applyFont="1" applyBorder="1" applyAlignment="1">
      <alignment vertical="center"/>
    </xf>
    <xf numFmtId="3" fontId="41" fillId="0" borderId="39" xfId="0" applyNumberFormat="1" applyFont="1" applyBorder="1" applyAlignment="1">
      <alignment vertical="center"/>
    </xf>
    <xf numFmtId="0" fontId="46" fillId="0" borderId="23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vertical="center"/>
    </xf>
    <xf numFmtId="3" fontId="23" fillId="0" borderId="22" xfId="0" applyNumberFormat="1" applyFont="1" applyBorder="1" applyAlignment="1">
      <alignment vertical="center"/>
    </xf>
    <xf numFmtId="4" fontId="31" fillId="0" borderId="8" xfId="0" applyNumberFormat="1" applyFont="1" applyBorder="1" applyAlignment="1">
      <alignment vertical="top" wrapText="1"/>
    </xf>
    <xf numFmtId="3" fontId="20" fillId="0" borderId="108" xfId="0" applyNumberFormat="1" applyFont="1" applyBorder="1" applyAlignment="1">
      <alignment horizontal="center" vertical="top" wrapText="1"/>
    </xf>
    <xf numFmtId="1" fontId="20" fillId="0" borderId="109" xfId="15" applyNumberFormat="1" applyFont="1" applyBorder="1" applyAlignment="1">
      <alignment horizontal="center" vertical="top" wrapText="1"/>
    </xf>
    <xf numFmtId="4" fontId="20" fillId="0" borderId="109" xfId="0" applyNumberFormat="1" applyFont="1" applyBorder="1" applyAlignment="1">
      <alignment vertical="top" wrapText="1"/>
    </xf>
    <xf numFmtId="4" fontId="20" fillId="0" borderId="110" xfId="0" applyNumberFormat="1" applyFont="1" applyBorder="1" applyAlignment="1">
      <alignment vertical="top" wrapText="1"/>
    </xf>
    <xf numFmtId="4" fontId="20" fillId="0" borderId="112" xfId="0" applyNumberFormat="1" applyFont="1" applyBorder="1" applyAlignment="1">
      <alignment vertical="top" wrapText="1"/>
    </xf>
    <xf numFmtId="3" fontId="20" fillId="0" borderId="36" xfId="0" applyNumberFormat="1" applyFont="1" applyBorder="1" applyAlignment="1">
      <alignment horizontal="center" vertical="top" wrapText="1"/>
    </xf>
    <xf numFmtId="1" fontId="20" fillId="0" borderId="39" xfId="15" applyNumberFormat="1" applyFont="1" applyBorder="1" applyAlignment="1">
      <alignment horizontal="center" vertical="top" wrapText="1"/>
    </xf>
    <xf numFmtId="4" fontId="20" fillId="0" borderId="39" xfId="0" applyNumberFormat="1" applyFont="1" applyBorder="1" applyAlignment="1">
      <alignment vertical="top" wrapText="1"/>
    </xf>
    <xf numFmtId="4" fontId="20" fillId="0" borderId="37" xfId="0" applyNumberFormat="1" applyFont="1" applyBorder="1" applyAlignment="1">
      <alignment vertical="top" wrapText="1"/>
    </xf>
    <xf numFmtId="0" fontId="10" fillId="2" borderId="9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" fontId="20" fillId="0" borderId="38" xfId="0" applyNumberFormat="1" applyFont="1" applyBorder="1" applyAlignment="1">
      <alignment vertical="top" wrapText="1"/>
    </xf>
    <xf numFmtId="4" fontId="20" fillId="0" borderId="73" xfId="0" applyNumberFormat="1" applyFont="1" applyBorder="1" applyAlignment="1">
      <alignment vertical="top" wrapText="1"/>
    </xf>
    <xf numFmtId="3" fontId="19" fillId="0" borderId="71" xfId="0" applyNumberFormat="1" applyFont="1" applyBorder="1" applyAlignment="1">
      <alignment horizontal="center" vertical="top" wrapText="1"/>
    </xf>
    <xf numFmtId="1" fontId="19" fillId="0" borderId="72" xfId="15" applyNumberFormat="1" applyFont="1" applyBorder="1" applyAlignment="1">
      <alignment horizontal="center" vertical="top" wrapText="1"/>
    </xf>
    <xf numFmtId="4" fontId="19" fillId="0" borderId="72" xfId="0" applyNumberFormat="1" applyFont="1" applyBorder="1" applyAlignment="1">
      <alignment vertical="top" wrapText="1"/>
    </xf>
    <xf numFmtId="4" fontId="19" fillId="0" borderId="75" xfId="0" applyNumberFormat="1" applyFont="1" applyBorder="1" applyAlignment="1">
      <alignment vertical="top" wrapText="1"/>
    </xf>
    <xf numFmtId="3" fontId="22" fillId="0" borderId="100" xfId="0" applyNumberFormat="1" applyFont="1" applyBorder="1" applyAlignment="1">
      <alignment horizontal="center" vertical="top" wrapText="1"/>
    </xf>
    <xf numFmtId="1" fontId="22" fillId="0" borderId="91" xfId="15" applyNumberFormat="1" applyFont="1" applyBorder="1" applyAlignment="1">
      <alignment horizontal="center" vertical="top" wrapText="1"/>
    </xf>
    <xf numFmtId="4" fontId="22" fillId="0" borderId="15" xfId="0" applyNumberFormat="1" applyFont="1" applyBorder="1" applyAlignment="1">
      <alignment vertical="top" wrapText="1"/>
    </xf>
    <xf numFmtId="4" fontId="22" fillId="0" borderId="111" xfId="0" applyNumberFormat="1" applyFont="1" applyBorder="1" applyAlignment="1">
      <alignment vertical="top" wrapText="1"/>
    </xf>
    <xf numFmtId="4" fontId="22" fillId="0" borderId="105" xfId="0" applyNumberFormat="1" applyFont="1" applyBorder="1" applyAlignment="1">
      <alignment vertical="top" wrapText="1"/>
    </xf>
    <xf numFmtId="4" fontId="22" fillId="0" borderId="91" xfId="0" applyNumberFormat="1" applyFont="1" applyBorder="1" applyAlignment="1">
      <alignment vertical="top" wrapText="1"/>
    </xf>
    <xf numFmtId="4" fontId="22" fillId="0" borderId="95" xfId="0" applyNumberFormat="1" applyFont="1" applyBorder="1" applyAlignment="1">
      <alignment vertical="top" wrapText="1"/>
    </xf>
    <xf numFmtId="3" fontId="20" fillId="0" borderId="71" xfId="0" applyNumberFormat="1" applyFont="1" applyBorder="1" applyAlignment="1">
      <alignment horizontal="center" vertical="top" wrapText="1"/>
    </xf>
    <xf numFmtId="1" fontId="20" fillId="0" borderId="72" xfId="15" applyNumberFormat="1" applyFont="1" applyBorder="1" applyAlignment="1">
      <alignment horizontal="center" vertical="top" wrapText="1"/>
    </xf>
    <xf numFmtId="4" fontId="20" fillId="0" borderId="72" xfId="0" applyNumberFormat="1" applyFont="1" applyBorder="1" applyAlignment="1">
      <alignment vertical="top" wrapText="1"/>
    </xf>
    <xf numFmtId="4" fontId="20" fillId="0" borderId="113" xfId="0" applyNumberFormat="1" applyFont="1" applyBorder="1" applyAlignment="1">
      <alignment vertical="top" wrapText="1"/>
    </xf>
    <xf numFmtId="4" fontId="20" fillId="0" borderId="99" xfId="0" applyNumberFormat="1" applyFont="1" applyBorder="1" applyAlignment="1">
      <alignment vertical="top" wrapText="1"/>
    </xf>
    <xf numFmtId="4" fontId="20" fillId="0" borderId="75" xfId="0" applyNumberFormat="1" applyFont="1" applyBorder="1" applyAlignment="1">
      <alignment vertical="top" wrapText="1"/>
    </xf>
    <xf numFmtId="3" fontId="19" fillId="0" borderId="36" xfId="0" applyNumberFormat="1" applyFont="1" applyBorder="1" applyAlignment="1">
      <alignment horizontal="center" vertical="top" wrapText="1"/>
    </xf>
    <xf numFmtId="1" fontId="19" fillId="0" borderId="39" xfId="15" applyNumberFormat="1" applyFont="1" applyBorder="1" applyAlignment="1">
      <alignment horizontal="center" vertical="top" wrapText="1"/>
    </xf>
    <xf numFmtId="4" fontId="19" fillId="0" borderId="39" xfId="0" applyNumberFormat="1" applyFont="1" applyBorder="1" applyAlignment="1">
      <alignment vertical="top" wrapText="1"/>
    </xf>
    <xf numFmtId="4" fontId="19" fillId="0" borderId="73" xfId="0" applyNumberFormat="1" applyFont="1" applyBorder="1" applyAlignment="1">
      <alignment vertical="top" wrapText="1"/>
    </xf>
    <xf numFmtId="4" fontId="20" fillId="0" borderId="98" xfId="0" applyNumberFormat="1" applyFont="1" applyBorder="1" applyAlignment="1">
      <alignment vertical="top" wrapText="1"/>
    </xf>
    <xf numFmtId="3" fontId="20" fillId="0" borderId="23" xfId="0" applyNumberFormat="1" applyFont="1" applyBorder="1" applyAlignment="1">
      <alignment horizontal="center" vertical="top" wrapText="1"/>
    </xf>
    <xf numFmtId="4" fontId="20" fillId="0" borderId="22" xfId="0" applyNumberFormat="1" applyFont="1" applyBorder="1" applyAlignment="1">
      <alignment vertical="top" wrapText="1"/>
    </xf>
    <xf numFmtId="3" fontId="20" fillId="0" borderId="103" xfId="0" applyNumberFormat="1" applyFont="1" applyBorder="1" applyAlignment="1">
      <alignment horizontal="center" vertical="top" wrapText="1"/>
    </xf>
    <xf numFmtId="1" fontId="20" fillId="0" borderId="104" xfId="15" applyNumberFormat="1" applyFont="1" applyBorder="1" applyAlignment="1">
      <alignment horizontal="center" vertical="top" wrapText="1"/>
    </xf>
    <xf numFmtId="4" fontId="20" fillId="0" borderId="114" xfId="0" applyNumberFormat="1" applyFont="1" applyBorder="1" applyAlignment="1">
      <alignment vertical="top" wrapText="1"/>
    </xf>
    <xf numFmtId="4" fontId="20" fillId="0" borderId="105" xfId="0" applyNumberFormat="1" applyFont="1" applyBorder="1" applyAlignment="1">
      <alignment vertical="top" wrapText="1"/>
    </xf>
    <xf numFmtId="4" fontId="20" fillId="0" borderId="104" xfId="0" applyNumberFormat="1" applyFont="1" applyBorder="1" applyAlignment="1">
      <alignment vertical="top" wrapText="1"/>
    </xf>
    <xf numFmtId="4" fontId="20" fillId="0" borderId="115" xfId="0" applyNumberFormat="1" applyFont="1" applyBorder="1" applyAlignment="1">
      <alignment vertical="top" wrapText="1"/>
    </xf>
    <xf numFmtId="4" fontId="20" fillId="0" borderId="106" xfId="0" applyNumberFormat="1" applyFont="1" applyBorder="1" applyAlignment="1">
      <alignment vertical="top" wrapText="1"/>
    </xf>
    <xf numFmtId="0" fontId="10" fillId="2" borderId="93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0" fillId="2" borderId="11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3" fontId="23" fillId="0" borderId="17" xfId="0" applyNumberFormat="1" applyFont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19" fillId="2" borderId="52" xfId="0" applyNumberFormat="1" applyFont="1" applyFill="1" applyBorder="1" applyAlignment="1">
      <alignment horizontal="center" vertical="center" wrapText="1"/>
    </xf>
    <xf numFmtId="4" fontId="19" fillId="2" borderId="39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3" fontId="19" fillId="2" borderId="36" xfId="0" applyNumberFormat="1" applyFont="1" applyFill="1" applyBorder="1" applyAlignment="1">
      <alignment horizontal="center" vertical="center" wrapText="1"/>
    </xf>
    <xf numFmtId="3" fontId="19" fillId="2" borderId="41" xfId="0" applyNumberFormat="1" applyFont="1" applyFill="1" applyBorder="1" applyAlignment="1">
      <alignment horizontal="center" vertical="center" wrapText="1"/>
    </xf>
    <xf numFmtId="1" fontId="19" fillId="2" borderId="39" xfId="15" applyNumberFormat="1" applyFont="1" applyFill="1" applyBorder="1" applyAlignment="1">
      <alignment horizontal="center" vertical="center" wrapText="1"/>
    </xf>
    <xf numFmtId="1" fontId="19" fillId="2" borderId="1" xfId="15" applyNumberFormat="1" applyFont="1" applyFill="1" applyBorder="1" applyAlignment="1">
      <alignment horizontal="center" vertical="center" wrapText="1"/>
    </xf>
    <xf numFmtId="4" fontId="19" fillId="2" borderId="73" xfId="0" applyNumberFormat="1" applyFont="1" applyFill="1" applyBorder="1" applyAlignment="1">
      <alignment horizontal="center" vertical="center" wrapText="1"/>
    </xf>
    <xf numFmtId="1" fontId="19" fillId="0" borderId="34" xfId="15" applyNumberFormat="1" applyFont="1" applyBorder="1" applyAlignment="1">
      <alignment horizontal="center" vertical="center" wrapText="1"/>
    </xf>
    <xf numFmtId="1" fontId="19" fillId="0" borderId="17" xfId="15" applyNumberFormat="1" applyFont="1" applyBorder="1" applyAlignment="1">
      <alignment horizontal="center" vertical="center" wrapText="1"/>
    </xf>
    <xf numFmtId="1" fontId="19" fillId="0" borderId="117" xfId="15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6" fillId="4" borderId="0" xfId="15" applyNumberFormat="1" applyFont="1" applyFill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0" fillId="2" borderId="6" xfId="0" applyFont="1" applyFill="1" applyBorder="1" applyAlignment="1">
      <alignment horizontal="center" vertical="center"/>
    </xf>
    <xf numFmtId="0" fontId="40" fillId="2" borderId="8" xfId="0" applyFont="1" applyFill="1" applyBorder="1" applyAlignment="1">
      <alignment horizontal="center" vertical="center"/>
    </xf>
    <xf numFmtId="0" fontId="40" fillId="2" borderId="9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0" fillId="0" borderId="9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3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19" fillId="0" borderId="118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5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/>
    </xf>
    <xf numFmtId="0" fontId="23" fillId="2" borderId="41" xfId="0" applyFont="1" applyFill="1" applyBorder="1" applyAlignment="1">
      <alignment horizontal="center" vertical="center"/>
    </xf>
    <xf numFmtId="0" fontId="23" fillId="2" borderId="39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39" xfId="0" applyFont="1" applyFill="1" applyBorder="1" applyAlignment="1">
      <alignment horizontal="center" vertical="center" wrapText="1"/>
    </xf>
    <xf numFmtId="0" fontId="23" fillId="2" borderId="73" xfId="0" applyFont="1" applyFill="1" applyBorder="1" applyAlignment="1">
      <alignment horizontal="center" vertical="center" wrapText="1"/>
    </xf>
    <xf numFmtId="0" fontId="23" fillId="2" borderId="52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292"/>
  <sheetViews>
    <sheetView view="pageBreakPreview" zoomScale="75" zoomScaleSheetLayoutView="75" workbookViewId="0" topLeftCell="A1">
      <selection activeCell="E3" sqref="E3"/>
    </sheetView>
  </sheetViews>
  <sheetFormatPr defaultColWidth="9.00390625" defaultRowHeight="12.75"/>
  <cols>
    <col min="1" max="1" width="5.00390625" style="422" customWidth="1"/>
    <col min="2" max="2" width="7.375" style="422" customWidth="1"/>
    <col min="3" max="3" width="6.125" style="422" customWidth="1"/>
    <col min="4" max="4" width="61.625" style="0" customWidth="1"/>
    <col min="5" max="5" width="12.375" style="0" customWidth="1"/>
    <col min="6" max="6" width="11.875" style="0" customWidth="1"/>
    <col min="7" max="7" width="12.125" style="0" customWidth="1"/>
    <col min="8" max="8" width="9.00390625" style="0" customWidth="1"/>
  </cols>
  <sheetData>
    <row r="1" spans="1:8" ht="15">
      <c r="A1" s="490"/>
      <c r="B1" s="844" t="s">
        <v>353</v>
      </c>
      <c r="C1" s="844"/>
      <c r="D1" s="844"/>
      <c r="E1" s="844"/>
      <c r="F1" s="844"/>
      <c r="G1" s="844"/>
      <c r="H1" s="491"/>
    </row>
    <row r="2" spans="1:8" ht="19.5" thickBot="1">
      <c r="A2" s="701"/>
      <c r="B2" s="490"/>
      <c r="C2" s="490"/>
      <c r="D2" s="492"/>
      <c r="E2" s="492"/>
      <c r="F2" s="492"/>
      <c r="G2" s="490"/>
      <c r="H2" s="490" t="s">
        <v>38</v>
      </c>
    </row>
    <row r="3" spans="1:8" s="26" customFormat="1" ht="70.5" customHeight="1">
      <c r="A3" s="662" t="s">
        <v>2</v>
      </c>
      <c r="B3" s="423" t="s">
        <v>66</v>
      </c>
      <c r="C3" s="493" t="s">
        <v>4</v>
      </c>
      <c r="D3" s="494" t="s">
        <v>64</v>
      </c>
      <c r="E3" s="661" t="s">
        <v>562</v>
      </c>
      <c r="F3" s="495" t="s">
        <v>537</v>
      </c>
      <c r="G3" s="495" t="s">
        <v>536</v>
      </c>
      <c r="H3" s="496" t="s">
        <v>630</v>
      </c>
    </row>
    <row r="4" spans="1:8" s="30" customFormat="1" ht="11.25" customHeight="1" thickBot="1">
      <c r="A4" s="497">
        <v>1</v>
      </c>
      <c r="B4" s="498">
        <v>2</v>
      </c>
      <c r="C4" s="498">
        <v>3</v>
      </c>
      <c r="D4" s="498">
        <v>4</v>
      </c>
      <c r="E4" s="498">
        <v>5</v>
      </c>
      <c r="F4" s="498">
        <v>6</v>
      </c>
      <c r="G4" s="498">
        <v>7</v>
      </c>
      <c r="H4" s="499">
        <v>8</v>
      </c>
    </row>
    <row r="5" spans="1:8" ht="16.5" customHeight="1">
      <c r="A5" s="731" t="s">
        <v>446</v>
      </c>
      <c r="B5" s="732"/>
      <c r="C5" s="732"/>
      <c r="D5" s="733" t="s">
        <v>83</v>
      </c>
      <c r="E5" s="734">
        <f>SUM(E6)</f>
        <v>392838.1</v>
      </c>
      <c r="F5" s="734">
        <f>SUM(F6)</f>
        <v>50000</v>
      </c>
      <c r="G5" s="734">
        <f>SUM(G6)</f>
        <v>0</v>
      </c>
      <c r="H5" s="735">
        <f>F5/E5</f>
        <v>0.1272788968279808</v>
      </c>
    </row>
    <row r="6" spans="1:8" ht="19.5" customHeight="1">
      <c r="A6" s="566"/>
      <c r="B6" s="501" t="s">
        <v>482</v>
      </c>
      <c r="C6" s="502"/>
      <c r="D6" s="503" t="s">
        <v>84</v>
      </c>
      <c r="E6" s="504">
        <f>SUM(E7:E13)</f>
        <v>392838.1</v>
      </c>
      <c r="F6" s="504">
        <f>SUM(F7:F12)</f>
        <v>50000</v>
      </c>
      <c r="G6" s="504">
        <f>SUM(G7:G12)</f>
        <v>0</v>
      </c>
      <c r="H6" s="736">
        <f>G6/E6</f>
        <v>0</v>
      </c>
    </row>
    <row r="7" spans="1:8" ht="19.5" customHeight="1">
      <c r="A7" s="567"/>
      <c r="B7" s="505"/>
      <c r="C7" s="506" t="s">
        <v>442</v>
      </c>
      <c r="D7" s="507" t="s">
        <v>354</v>
      </c>
      <c r="E7" s="508"/>
      <c r="F7" s="508">
        <v>50000</v>
      </c>
      <c r="G7" s="509"/>
      <c r="H7" s="620"/>
    </row>
    <row r="8" spans="1:8" ht="19.5" customHeight="1">
      <c r="A8" s="737"/>
      <c r="B8" s="510"/>
      <c r="C8" s="510"/>
      <c r="D8" s="511" t="s">
        <v>355</v>
      </c>
      <c r="E8" s="512"/>
      <c r="F8" s="512"/>
      <c r="G8" s="512"/>
      <c r="H8" s="526"/>
    </row>
    <row r="9" spans="1:8" ht="19.5" customHeight="1">
      <c r="A9" s="567"/>
      <c r="B9" s="505"/>
      <c r="C9" s="505" t="s">
        <v>561</v>
      </c>
      <c r="D9" s="507" t="s">
        <v>85</v>
      </c>
      <c r="E9" s="508">
        <v>89474</v>
      </c>
      <c r="F9" s="508"/>
      <c r="G9" s="508">
        <v>0</v>
      </c>
      <c r="H9" s="500">
        <f>G9/E9</f>
        <v>0</v>
      </c>
    </row>
    <row r="10" spans="1:8" ht="19.5" customHeight="1">
      <c r="A10" s="567"/>
      <c r="B10" s="505"/>
      <c r="C10" s="505">
        <v>2010</v>
      </c>
      <c r="D10" s="507" t="s">
        <v>249</v>
      </c>
      <c r="E10" s="508">
        <v>303334</v>
      </c>
      <c r="F10" s="508"/>
      <c r="G10" s="508">
        <v>0</v>
      </c>
      <c r="H10" s="738">
        <f>G10/E10</f>
        <v>0</v>
      </c>
    </row>
    <row r="11" spans="1:8" ht="19.5" customHeight="1">
      <c r="A11" s="567"/>
      <c r="B11" s="505"/>
      <c r="C11" s="505"/>
      <c r="D11" s="507" t="s">
        <v>250</v>
      </c>
      <c r="E11" s="508"/>
      <c r="F11" s="508"/>
      <c r="G11" s="508"/>
      <c r="H11" s="526"/>
    </row>
    <row r="12" spans="1:8" ht="19.5" customHeight="1">
      <c r="A12" s="567"/>
      <c r="B12" s="505"/>
      <c r="C12" s="505"/>
      <c r="D12" s="507" t="s">
        <v>251</v>
      </c>
      <c r="E12" s="508"/>
      <c r="F12" s="508"/>
      <c r="G12" s="508"/>
      <c r="H12" s="526"/>
    </row>
    <row r="13" spans="1:8" ht="19.5" customHeight="1">
      <c r="A13" s="568"/>
      <c r="B13" s="513"/>
      <c r="C13" s="513" t="s">
        <v>557</v>
      </c>
      <c r="D13" s="514" t="s">
        <v>104</v>
      </c>
      <c r="E13" s="515">
        <v>30.1</v>
      </c>
      <c r="F13" s="515"/>
      <c r="G13" s="515"/>
      <c r="H13" s="739"/>
    </row>
    <row r="14" spans="1:8" ht="17.25" customHeight="1">
      <c r="A14" s="516" t="s">
        <v>483</v>
      </c>
      <c r="B14" s="517"/>
      <c r="C14" s="517"/>
      <c r="D14" s="518" t="s">
        <v>86</v>
      </c>
      <c r="E14" s="519">
        <f>SUM(E15)</f>
        <v>1419.32</v>
      </c>
      <c r="F14" s="519">
        <f>SUM(F15)</f>
        <v>0</v>
      </c>
      <c r="G14" s="519">
        <f>SUM(G15)</f>
        <v>1500</v>
      </c>
      <c r="H14" s="500">
        <f>G14/E14</f>
        <v>1.0568441225375533</v>
      </c>
    </row>
    <row r="15" spans="1:8" ht="19.5" customHeight="1">
      <c r="A15" s="521"/>
      <c r="B15" s="522" t="s">
        <v>484</v>
      </c>
      <c r="C15" s="523"/>
      <c r="D15" s="524" t="s">
        <v>87</v>
      </c>
      <c r="E15" s="525">
        <f>SUM(E16:E19)</f>
        <v>1419.32</v>
      </c>
      <c r="F15" s="525">
        <f>SUM(F16:F19)</f>
        <v>0</v>
      </c>
      <c r="G15" s="512">
        <f>SUM(G16:G19)</f>
        <v>1500</v>
      </c>
      <c r="H15" s="736">
        <f>G15/E15</f>
        <v>1.0568441225375533</v>
      </c>
    </row>
    <row r="16" spans="1:8" ht="19.5" customHeight="1">
      <c r="A16" s="527"/>
      <c r="B16" s="528"/>
      <c r="C16" s="529" t="s">
        <v>443</v>
      </c>
      <c r="D16" s="530" t="s">
        <v>88</v>
      </c>
      <c r="E16" s="531">
        <v>1419.32</v>
      </c>
      <c r="F16" s="531"/>
      <c r="G16" s="716">
        <v>1500</v>
      </c>
      <c r="H16" s="738">
        <f>G16/E16</f>
        <v>1.0568441225375533</v>
      </c>
    </row>
    <row r="17" spans="1:8" ht="19.5" customHeight="1">
      <c r="A17" s="527"/>
      <c r="B17" s="528"/>
      <c r="C17" s="528"/>
      <c r="D17" s="530" t="s">
        <v>89</v>
      </c>
      <c r="E17" s="530"/>
      <c r="F17" s="530"/>
      <c r="G17" s="717"/>
      <c r="H17" s="526"/>
    </row>
    <row r="18" spans="1:8" ht="19.5" customHeight="1">
      <c r="A18" s="527"/>
      <c r="B18" s="528"/>
      <c r="C18" s="528"/>
      <c r="D18" s="530" t="s">
        <v>90</v>
      </c>
      <c r="E18" s="530"/>
      <c r="F18" s="530"/>
      <c r="G18" s="717"/>
      <c r="H18" s="526"/>
    </row>
    <row r="19" spans="1:8" ht="19.5" customHeight="1">
      <c r="A19" s="527"/>
      <c r="B19" s="528"/>
      <c r="C19" s="528"/>
      <c r="D19" s="530" t="s">
        <v>91</v>
      </c>
      <c r="E19" s="530"/>
      <c r="F19" s="530"/>
      <c r="G19" s="716"/>
      <c r="H19" s="739"/>
    </row>
    <row r="20" spans="1:8" ht="16.5" customHeight="1">
      <c r="A20" s="532">
        <v>600</v>
      </c>
      <c r="B20" s="533"/>
      <c r="C20" s="533"/>
      <c r="D20" s="534" t="s">
        <v>92</v>
      </c>
      <c r="E20" s="535">
        <f>SUM(E21)</f>
        <v>152863.1</v>
      </c>
      <c r="F20" s="535">
        <f>SUM(F21)</f>
        <v>0</v>
      </c>
      <c r="G20" s="535">
        <f>SUM(G21)</f>
        <v>350000</v>
      </c>
      <c r="H20" s="500">
        <f>G20/E20</f>
        <v>2.2896303947780727</v>
      </c>
    </row>
    <row r="21" spans="1:8" ht="17.25" customHeight="1">
      <c r="A21" s="537"/>
      <c r="B21" s="538">
        <v>60016</v>
      </c>
      <c r="C21" s="538"/>
      <c r="D21" s="539" t="s">
        <v>93</v>
      </c>
      <c r="E21" s="540">
        <f>SUM(E22:E25)</f>
        <v>152863.1</v>
      </c>
      <c r="F21" s="540">
        <f>SUM(F24)</f>
        <v>0</v>
      </c>
      <c r="G21" s="504">
        <f>SUM(G22:G25)</f>
        <v>350000</v>
      </c>
      <c r="H21" s="736">
        <f>G21/E21</f>
        <v>2.2896303947780727</v>
      </c>
    </row>
    <row r="22" spans="1:8" ht="18.75" customHeight="1">
      <c r="A22" s="541"/>
      <c r="B22" s="542"/>
      <c r="C22" s="542" t="s">
        <v>558</v>
      </c>
      <c r="D22" s="543" t="s">
        <v>559</v>
      </c>
      <c r="E22" s="544"/>
      <c r="F22" s="544"/>
      <c r="G22" s="648"/>
      <c r="H22" s="620"/>
    </row>
    <row r="23" spans="1:8" ht="18.75" customHeight="1">
      <c r="A23" s="541"/>
      <c r="B23" s="542"/>
      <c r="C23" s="542"/>
      <c r="D23" s="543" t="s">
        <v>560</v>
      </c>
      <c r="E23" s="544">
        <v>1264</v>
      </c>
      <c r="F23" s="544"/>
      <c r="G23" s="648"/>
      <c r="H23" s="740">
        <f aca="true" t="shared" si="0" ref="H23:H28">G23/E23</f>
        <v>0</v>
      </c>
    </row>
    <row r="24" spans="1:8" ht="15.75" customHeight="1">
      <c r="A24" s="545"/>
      <c r="B24" s="546"/>
      <c r="C24" s="547" t="s">
        <v>444</v>
      </c>
      <c r="D24" s="548" t="s">
        <v>107</v>
      </c>
      <c r="E24" s="549">
        <v>151592.9</v>
      </c>
      <c r="F24" s="549"/>
      <c r="G24" s="508">
        <v>350000</v>
      </c>
      <c r="H24" s="740">
        <f t="shared" si="0"/>
        <v>2.3088152545402854</v>
      </c>
    </row>
    <row r="25" spans="1:8" ht="15.75" customHeight="1">
      <c r="A25" s="521"/>
      <c r="B25" s="523"/>
      <c r="C25" s="523" t="s">
        <v>557</v>
      </c>
      <c r="D25" s="524" t="s">
        <v>104</v>
      </c>
      <c r="E25" s="525">
        <v>6.2</v>
      </c>
      <c r="F25" s="525"/>
      <c r="G25" s="512"/>
      <c r="H25" s="741">
        <f t="shared" si="0"/>
        <v>0</v>
      </c>
    </row>
    <row r="26" spans="1:8" ht="18" customHeight="1">
      <c r="A26" s="532">
        <v>700</v>
      </c>
      <c r="B26" s="533"/>
      <c r="C26" s="533"/>
      <c r="D26" s="534" t="s">
        <v>95</v>
      </c>
      <c r="E26" s="535">
        <f>SUM(E27+E40)</f>
        <v>1026785.5299999999</v>
      </c>
      <c r="F26" s="535">
        <f>SUM(F27+F40)</f>
        <v>1090000</v>
      </c>
      <c r="G26" s="535">
        <f>SUM(G27+G40)</f>
        <v>313000</v>
      </c>
      <c r="H26" s="500">
        <f t="shared" si="0"/>
        <v>0.3048348373199221</v>
      </c>
    </row>
    <row r="27" spans="1:8" ht="22.5" customHeight="1">
      <c r="A27" s="551"/>
      <c r="B27" s="552">
        <v>70005</v>
      </c>
      <c r="C27" s="552"/>
      <c r="D27" s="553" t="s">
        <v>96</v>
      </c>
      <c r="E27" s="554">
        <f>SUM(E28:E39)</f>
        <v>1012785.5299999999</v>
      </c>
      <c r="F27" s="554">
        <f>SUM(F28:F39)</f>
        <v>1090000</v>
      </c>
      <c r="G27" s="625">
        <f>SUM(G28:G39)</f>
        <v>313000</v>
      </c>
      <c r="H27" s="742">
        <f t="shared" si="0"/>
        <v>0.3090486492238885</v>
      </c>
    </row>
    <row r="28" spans="1:8" ht="27.75" customHeight="1">
      <c r="A28" s="527"/>
      <c r="B28" s="528"/>
      <c r="C28" s="529" t="s">
        <v>445</v>
      </c>
      <c r="D28" s="530" t="s">
        <v>97</v>
      </c>
      <c r="E28" s="531">
        <v>85259.3</v>
      </c>
      <c r="F28" s="531"/>
      <c r="G28" s="716">
        <v>70000</v>
      </c>
      <c r="H28" s="500">
        <f t="shared" si="0"/>
        <v>0.8210248031593034</v>
      </c>
    </row>
    <row r="29" spans="1:8" ht="19.5" customHeight="1">
      <c r="A29" s="527"/>
      <c r="B29" s="528"/>
      <c r="C29" s="528"/>
      <c r="D29" s="530" t="s">
        <v>212</v>
      </c>
      <c r="E29" s="531"/>
      <c r="F29" s="531"/>
      <c r="G29" s="716"/>
      <c r="H29" s="620"/>
    </row>
    <row r="30" spans="1:8" ht="24" customHeight="1">
      <c r="A30" s="527"/>
      <c r="B30" s="528"/>
      <c r="C30" s="529" t="s">
        <v>443</v>
      </c>
      <c r="D30" s="530" t="s">
        <v>101</v>
      </c>
      <c r="E30" s="531">
        <v>315972</v>
      </c>
      <c r="F30" s="531"/>
      <c r="G30" s="716">
        <v>240000</v>
      </c>
      <c r="H30" s="740">
        <f>G30/E30</f>
        <v>0.7595609737571684</v>
      </c>
    </row>
    <row r="31" spans="1:8" ht="21" customHeight="1">
      <c r="A31" s="527"/>
      <c r="B31" s="528"/>
      <c r="C31" s="528"/>
      <c r="D31" s="530" t="s">
        <v>98</v>
      </c>
      <c r="E31" s="530"/>
      <c r="F31" s="530"/>
      <c r="G31" s="717"/>
      <c r="H31" s="526"/>
    </row>
    <row r="32" spans="1:8" ht="20.25" customHeight="1">
      <c r="A32" s="527"/>
      <c r="B32" s="528"/>
      <c r="C32" s="528"/>
      <c r="D32" s="530" t="s">
        <v>99</v>
      </c>
      <c r="E32" s="530"/>
      <c r="F32" s="530"/>
      <c r="G32" s="717"/>
      <c r="H32" s="526"/>
    </row>
    <row r="33" spans="1:8" ht="18.75" customHeight="1">
      <c r="A33" s="527"/>
      <c r="B33" s="528"/>
      <c r="C33" s="528"/>
      <c r="D33" s="530" t="s">
        <v>100</v>
      </c>
      <c r="E33" s="530"/>
      <c r="F33" s="530"/>
      <c r="G33" s="716"/>
      <c r="H33" s="550"/>
    </row>
    <row r="34" spans="1:8" ht="19.5" customHeight="1">
      <c r="A34" s="527"/>
      <c r="B34" s="528"/>
      <c r="C34" s="529" t="s">
        <v>465</v>
      </c>
      <c r="D34" s="530" t="s">
        <v>102</v>
      </c>
      <c r="E34" s="531">
        <v>41238.66</v>
      </c>
      <c r="F34" s="531">
        <v>20000</v>
      </c>
      <c r="G34" s="718"/>
      <c r="H34" s="743">
        <f>G34/E34</f>
        <v>0</v>
      </c>
    </row>
    <row r="35" spans="1:8" ht="20.25" customHeight="1">
      <c r="A35" s="527"/>
      <c r="B35" s="528"/>
      <c r="C35" s="528"/>
      <c r="D35" s="530" t="s">
        <v>103</v>
      </c>
      <c r="E35" s="530"/>
      <c r="F35" s="530"/>
      <c r="G35" s="716"/>
      <c r="H35" s="526"/>
    </row>
    <row r="36" spans="1:8" ht="21.75" customHeight="1">
      <c r="A36" s="527"/>
      <c r="B36" s="528"/>
      <c r="C36" s="529" t="s">
        <v>442</v>
      </c>
      <c r="D36" s="548" t="s">
        <v>354</v>
      </c>
      <c r="E36" s="531"/>
      <c r="F36" s="531">
        <v>1070000</v>
      </c>
      <c r="G36" s="718"/>
      <c r="H36" s="500"/>
    </row>
    <row r="37" spans="1:8" ht="16.5" customHeight="1">
      <c r="A37" s="527"/>
      <c r="B37" s="528"/>
      <c r="C37" s="528"/>
      <c r="D37" s="548" t="s">
        <v>355</v>
      </c>
      <c r="E37" s="531"/>
      <c r="F37" s="531"/>
      <c r="G37" s="716"/>
      <c r="H37" s="620"/>
    </row>
    <row r="38" spans="1:8" ht="16.5" customHeight="1">
      <c r="A38" s="527"/>
      <c r="B38" s="528"/>
      <c r="C38" s="528" t="s">
        <v>561</v>
      </c>
      <c r="D38" s="530" t="s">
        <v>85</v>
      </c>
      <c r="E38" s="531">
        <v>549565.57</v>
      </c>
      <c r="F38" s="531"/>
      <c r="G38" s="716"/>
      <c r="H38" s="740">
        <f>G38/E38</f>
        <v>0</v>
      </c>
    </row>
    <row r="39" spans="1:8" ht="18.75" customHeight="1">
      <c r="A39" s="555"/>
      <c r="B39" s="556"/>
      <c r="C39" s="557" t="s">
        <v>461</v>
      </c>
      <c r="D39" s="558" t="s">
        <v>104</v>
      </c>
      <c r="E39" s="559">
        <v>20750</v>
      </c>
      <c r="F39" s="559"/>
      <c r="G39" s="719">
        <v>3000</v>
      </c>
      <c r="H39" s="741">
        <f>G39/E39</f>
        <v>0.14457831325301204</v>
      </c>
    </row>
    <row r="40" spans="1:8" ht="19.5" customHeight="1">
      <c r="A40" s="521"/>
      <c r="B40" s="523">
        <v>70095</v>
      </c>
      <c r="C40" s="523"/>
      <c r="D40" s="524" t="s">
        <v>84</v>
      </c>
      <c r="E40" s="525">
        <f>SUM(E41)</f>
        <v>14000</v>
      </c>
      <c r="F40" s="525">
        <f>SUM(F41)</f>
        <v>0</v>
      </c>
      <c r="G40" s="512">
        <f>SUM(G41)</f>
        <v>0</v>
      </c>
      <c r="H40" s="742">
        <f>G40/E40</f>
        <v>0</v>
      </c>
    </row>
    <row r="41" spans="1:8" ht="19.5" customHeight="1">
      <c r="A41" s="545"/>
      <c r="B41" s="546"/>
      <c r="C41" s="546">
        <v>2010</v>
      </c>
      <c r="D41" s="507" t="s">
        <v>227</v>
      </c>
      <c r="E41" s="549">
        <v>14000</v>
      </c>
      <c r="F41" s="549"/>
      <c r="G41" s="508">
        <v>0</v>
      </c>
      <c r="H41" s="500">
        <f>G41/E41</f>
        <v>0</v>
      </c>
    </row>
    <row r="42" spans="1:8" ht="19.5" customHeight="1">
      <c r="A42" s="541"/>
      <c r="B42" s="542"/>
      <c r="C42" s="542"/>
      <c r="D42" s="560" t="s">
        <v>250</v>
      </c>
      <c r="E42" s="544"/>
      <c r="F42" s="544"/>
      <c r="G42" s="648"/>
      <c r="H42" s="526"/>
    </row>
    <row r="43" spans="1:8" ht="19.5" customHeight="1">
      <c r="A43" s="555"/>
      <c r="B43" s="556"/>
      <c r="C43" s="556"/>
      <c r="D43" s="561" t="s">
        <v>251</v>
      </c>
      <c r="E43" s="559"/>
      <c r="F43" s="559"/>
      <c r="G43" s="719"/>
      <c r="H43" s="739"/>
    </row>
    <row r="44" spans="1:8" s="36" customFormat="1" ht="19.5" customHeight="1">
      <c r="A44" s="562">
        <v>710</v>
      </c>
      <c r="B44" s="563"/>
      <c r="C44" s="563"/>
      <c r="D44" s="564" t="s">
        <v>105</v>
      </c>
      <c r="E44" s="565">
        <f>SUM(E45)</f>
        <v>69240</v>
      </c>
      <c r="F44" s="565">
        <f>SUM(F45)</f>
        <v>0</v>
      </c>
      <c r="G44" s="565">
        <f>SUM(G45)</f>
        <v>72000</v>
      </c>
      <c r="H44" s="500">
        <f>G44/E44</f>
        <v>1.0398613518197575</v>
      </c>
    </row>
    <row r="45" spans="1:8" ht="19.5" customHeight="1">
      <c r="A45" s="566"/>
      <c r="B45" s="502">
        <v>71035</v>
      </c>
      <c r="C45" s="502"/>
      <c r="D45" s="503" t="s">
        <v>106</v>
      </c>
      <c r="E45" s="504">
        <f>SUM(E46:E48)</f>
        <v>69240</v>
      </c>
      <c r="F45" s="504">
        <f>SUM(F46:F48)</f>
        <v>0</v>
      </c>
      <c r="G45" s="504">
        <f>SUM(G46:G48)</f>
        <v>72000</v>
      </c>
      <c r="H45" s="742">
        <f>G45/E45</f>
        <v>1.0398613518197575</v>
      </c>
    </row>
    <row r="46" spans="1:8" ht="18" customHeight="1">
      <c r="A46" s="567"/>
      <c r="B46" s="505"/>
      <c r="C46" s="506" t="s">
        <v>444</v>
      </c>
      <c r="D46" s="507" t="s">
        <v>107</v>
      </c>
      <c r="E46" s="508">
        <v>68240</v>
      </c>
      <c r="F46" s="508"/>
      <c r="G46" s="508">
        <v>70000</v>
      </c>
      <c r="H46" s="500">
        <f>G46/E46</f>
        <v>1.0257913247362251</v>
      </c>
    </row>
    <row r="47" spans="1:8" ht="21.75" customHeight="1">
      <c r="A47" s="545"/>
      <c r="B47" s="505"/>
      <c r="C47" s="505">
        <v>2020</v>
      </c>
      <c r="D47" s="507" t="s">
        <v>272</v>
      </c>
      <c r="E47" s="508">
        <v>1000</v>
      </c>
      <c r="F47" s="508"/>
      <c r="G47" s="508">
        <v>2000</v>
      </c>
      <c r="H47" s="738">
        <f>G47/E47</f>
        <v>2</v>
      </c>
    </row>
    <row r="48" spans="1:8" ht="18" customHeight="1">
      <c r="A48" s="567"/>
      <c r="B48" s="505"/>
      <c r="C48" s="505"/>
      <c r="D48" s="507" t="s">
        <v>273</v>
      </c>
      <c r="E48" s="508"/>
      <c r="F48" s="508"/>
      <c r="G48" s="508"/>
      <c r="H48" s="550"/>
    </row>
    <row r="49" spans="1:8" ht="18.75" customHeight="1">
      <c r="A49" s="568"/>
      <c r="B49" s="513"/>
      <c r="C49" s="513"/>
      <c r="D49" s="514" t="s">
        <v>372</v>
      </c>
      <c r="E49" s="515"/>
      <c r="F49" s="515"/>
      <c r="G49" s="515"/>
      <c r="H49" s="571"/>
    </row>
    <row r="50" spans="1:9" ht="19.5" customHeight="1" thickBot="1">
      <c r="A50" s="744">
        <v>750</v>
      </c>
      <c r="B50" s="745"/>
      <c r="C50" s="745"/>
      <c r="D50" s="746" t="s">
        <v>108</v>
      </c>
      <c r="E50" s="747">
        <f>SUM(E51+E57+E64)</f>
        <v>270662</v>
      </c>
      <c r="F50" s="747">
        <f>SUM(F51+F57)</f>
        <v>0</v>
      </c>
      <c r="G50" s="748">
        <f>SUM(G51+G57)</f>
        <v>223068</v>
      </c>
      <c r="H50" s="656">
        <f>G50/E50</f>
        <v>0.8241570667474563</v>
      </c>
      <c r="I50" s="137"/>
    </row>
    <row r="51" spans="1:8" ht="19.5" customHeight="1">
      <c r="A51" s="749"/>
      <c r="B51" s="750">
        <v>75011</v>
      </c>
      <c r="C51" s="750"/>
      <c r="D51" s="751" t="s">
        <v>109</v>
      </c>
      <c r="E51" s="752">
        <f>SUM(E52:E56)</f>
        <v>179017</v>
      </c>
      <c r="F51" s="752">
        <f>SUM(F52:F56)</f>
        <v>0</v>
      </c>
      <c r="G51" s="753">
        <f>SUM(G52:G56)</f>
        <v>165379</v>
      </c>
      <c r="H51" s="754">
        <f>G51/E51</f>
        <v>0.9238172910952591</v>
      </c>
    </row>
    <row r="52" spans="1:8" ht="19.5" customHeight="1">
      <c r="A52" s="541"/>
      <c r="B52" s="542"/>
      <c r="C52" s="542">
        <v>2010</v>
      </c>
      <c r="D52" s="543" t="s">
        <v>228</v>
      </c>
      <c r="E52" s="544">
        <v>169647</v>
      </c>
      <c r="F52" s="544"/>
      <c r="G52" s="648">
        <v>161929</v>
      </c>
      <c r="H52" s="738">
        <f>G52/E52</f>
        <v>0.9545055320754272</v>
      </c>
    </row>
    <row r="53" spans="1:8" ht="19.5" customHeight="1">
      <c r="A53" s="545"/>
      <c r="B53" s="546"/>
      <c r="C53" s="546"/>
      <c r="D53" s="548" t="s">
        <v>214</v>
      </c>
      <c r="E53" s="548"/>
      <c r="F53" s="548"/>
      <c r="G53" s="508"/>
      <c r="H53" s="550"/>
    </row>
    <row r="54" spans="1:8" ht="19.5" customHeight="1">
      <c r="A54" s="545"/>
      <c r="B54" s="546"/>
      <c r="C54" s="546"/>
      <c r="D54" s="548" t="s">
        <v>215</v>
      </c>
      <c r="E54" s="548"/>
      <c r="F54" s="548"/>
      <c r="G54" s="508"/>
      <c r="H54" s="620"/>
    </row>
    <row r="55" spans="1:8" ht="19.5" customHeight="1">
      <c r="A55" s="545"/>
      <c r="B55" s="546"/>
      <c r="C55" s="546">
        <v>2360</v>
      </c>
      <c r="D55" s="548" t="s">
        <v>110</v>
      </c>
      <c r="E55" s="549">
        <v>9370</v>
      </c>
      <c r="F55" s="549"/>
      <c r="G55" s="508">
        <v>3450</v>
      </c>
      <c r="H55" s="738">
        <f>G55/E55</f>
        <v>0.368196371398079</v>
      </c>
    </row>
    <row r="56" spans="1:8" ht="19.5" customHeight="1">
      <c r="A56" s="555"/>
      <c r="B56" s="556"/>
      <c r="C56" s="556"/>
      <c r="D56" s="558" t="s">
        <v>216</v>
      </c>
      <c r="E56" s="558"/>
      <c r="F56" s="558"/>
      <c r="G56" s="719"/>
      <c r="H56" s="550"/>
    </row>
    <row r="57" spans="1:8" ht="19.5" customHeight="1">
      <c r="A57" s="755"/>
      <c r="B57" s="542">
        <v>75023</v>
      </c>
      <c r="C57" s="572"/>
      <c r="D57" s="560" t="s">
        <v>111</v>
      </c>
      <c r="E57" s="573">
        <f>SUM(E58:E61)</f>
        <v>82547</v>
      </c>
      <c r="F57" s="573">
        <f>SUM(F58:F61)</f>
        <v>0</v>
      </c>
      <c r="G57" s="573">
        <f>SUM(G58:G62)</f>
        <v>57689</v>
      </c>
      <c r="H57" s="736">
        <f>G57/E57</f>
        <v>0.6988624662313591</v>
      </c>
    </row>
    <row r="58" spans="1:8" ht="19.5" customHeight="1">
      <c r="A58" s="567"/>
      <c r="B58" s="546"/>
      <c r="C58" s="575" t="s">
        <v>444</v>
      </c>
      <c r="D58" s="507" t="s">
        <v>107</v>
      </c>
      <c r="E58" s="508">
        <v>6314</v>
      </c>
      <c r="F58" s="508"/>
      <c r="G58" s="508">
        <v>2000</v>
      </c>
      <c r="H58" s="738">
        <f>G58/E58</f>
        <v>0.31675641431738993</v>
      </c>
    </row>
    <row r="59" spans="1:8" ht="19.5" customHeight="1">
      <c r="A59" s="737"/>
      <c r="B59" s="523"/>
      <c r="C59" s="576" t="s">
        <v>466</v>
      </c>
      <c r="D59" s="511" t="s">
        <v>217</v>
      </c>
      <c r="E59" s="512">
        <v>9761</v>
      </c>
      <c r="F59" s="512"/>
      <c r="G59" s="512">
        <v>7600</v>
      </c>
      <c r="H59" s="738">
        <f>G59/E59</f>
        <v>0.7786087491035755</v>
      </c>
    </row>
    <row r="60" spans="1:8" ht="19.5" customHeight="1">
      <c r="A60" s="567"/>
      <c r="B60" s="546"/>
      <c r="C60" s="575" t="s">
        <v>461</v>
      </c>
      <c r="D60" s="507" t="s">
        <v>104</v>
      </c>
      <c r="E60" s="508">
        <v>55162</v>
      </c>
      <c r="F60" s="508"/>
      <c r="G60" s="508">
        <v>0</v>
      </c>
      <c r="H60" s="500">
        <f>G60/E60</f>
        <v>0</v>
      </c>
    </row>
    <row r="61" spans="1:8" ht="19.5" customHeight="1">
      <c r="A61" s="567"/>
      <c r="B61" s="546"/>
      <c r="C61" s="575" t="s">
        <v>462</v>
      </c>
      <c r="D61" s="507" t="s">
        <v>113</v>
      </c>
      <c r="E61" s="508">
        <v>11310</v>
      </c>
      <c r="F61" s="508"/>
      <c r="G61" s="631">
        <v>12000</v>
      </c>
      <c r="H61" s="740">
        <f>G61/E61</f>
        <v>1.0610079575596818</v>
      </c>
    </row>
    <row r="62" spans="1:8" s="232" customFormat="1" ht="19.5" customHeight="1">
      <c r="A62" s="637"/>
      <c r="B62" s="578"/>
      <c r="C62" s="579">
        <v>2710</v>
      </c>
      <c r="D62" s="580" t="s">
        <v>631</v>
      </c>
      <c r="E62" s="577"/>
      <c r="F62" s="581"/>
      <c r="G62" s="631">
        <v>36089</v>
      </c>
      <c r="H62" s="738"/>
    </row>
    <row r="63" spans="1:8" s="232" customFormat="1" ht="19.5" customHeight="1">
      <c r="A63" s="756"/>
      <c r="B63" s="582"/>
      <c r="C63" s="583"/>
      <c r="D63" s="584" t="s">
        <v>632</v>
      </c>
      <c r="E63" s="581"/>
      <c r="F63" s="585"/>
      <c r="G63" s="581"/>
      <c r="H63" s="757"/>
    </row>
    <row r="64" spans="1:8" s="232" customFormat="1" ht="19.5" customHeight="1">
      <c r="A64" s="632"/>
      <c r="B64" s="587">
        <v>75075</v>
      </c>
      <c r="C64" s="588"/>
      <c r="D64" s="589" t="s">
        <v>563</v>
      </c>
      <c r="E64" s="590">
        <f>SUM(E65:E66)</f>
        <v>9098</v>
      </c>
      <c r="F64" s="590">
        <f>SUM(F65:F66)</f>
        <v>0</v>
      </c>
      <c r="G64" s="590">
        <f>SUM(G65:G66)</f>
        <v>0</v>
      </c>
      <c r="H64" s="742">
        <f aca="true" t="shared" si="1" ref="H64:H69">G64/E64</f>
        <v>0</v>
      </c>
    </row>
    <row r="65" spans="1:8" s="232" customFormat="1" ht="19.5" customHeight="1">
      <c r="A65" s="756"/>
      <c r="B65" s="578"/>
      <c r="C65" s="591" t="s">
        <v>156</v>
      </c>
      <c r="D65" s="584" t="s">
        <v>157</v>
      </c>
      <c r="E65" s="585">
        <v>4098</v>
      </c>
      <c r="F65" s="577"/>
      <c r="G65" s="720"/>
      <c r="H65" s="500">
        <f t="shared" si="1"/>
        <v>0</v>
      </c>
    </row>
    <row r="66" spans="1:8" s="232" customFormat="1" ht="19.5" customHeight="1">
      <c r="A66" s="638"/>
      <c r="B66" s="592"/>
      <c r="C66" s="593" t="s">
        <v>564</v>
      </c>
      <c r="D66" s="594" t="s">
        <v>565</v>
      </c>
      <c r="E66" s="595">
        <v>5000</v>
      </c>
      <c r="F66" s="596"/>
      <c r="G66" s="721"/>
      <c r="H66" s="741">
        <f t="shared" si="1"/>
        <v>0</v>
      </c>
    </row>
    <row r="67" spans="1:8" ht="19.5" customHeight="1">
      <c r="A67" s="569">
        <v>751</v>
      </c>
      <c r="B67" s="517"/>
      <c r="C67" s="517"/>
      <c r="D67" s="518" t="s">
        <v>114</v>
      </c>
      <c r="E67" s="570">
        <f>SUM(E68+E72)</f>
        <v>41658</v>
      </c>
      <c r="F67" s="570">
        <f>SUM(F68+F72)</f>
        <v>0</v>
      </c>
      <c r="G67" s="570">
        <f>SUM(G68+G72)</f>
        <v>3947</v>
      </c>
      <c r="H67" s="500">
        <f t="shared" si="1"/>
        <v>0.09474770752316482</v>
      </c>
    </row>
    <row r="68" spans="1:8" ht="19.5" customHeight="1">
      <c r="A68" s="537"/>
      <c r="B68" s="538">
        <v>75101</v>
      </c>
      <c r="C68" s="538"/>
      <c r="D68" s="539" t="s">
        <v>115</v>
      </c>
      <c r="E68" s="540">
        <f>SUM(E69:E71)</f>
        <v>3868</v>
      </c>
      <c r="F68" s="540">
        <f>SUM(F69:F71)</f>
        <v>0</v>
      </c>
      <c r="G68" s="504">
        <f>SUM(G69:G71)</f>
        <v>3947</v>
      </c>
      <c r="H68" s="742">
        <f t="shared" si="1"/>
        <v>1.0204239917269906</v>
      </c>
    </row>
    <row r="69" spans="1:8" ht="19.5" customHeight="1">
      <c r="A69" s="545"/>
      <c r="B69" s="546"/>
      <c r="C69" s="546">
        <v>2010</v>
      </c>
      <c r="D69" s="548" t="s">
        <v>213</v>
      </c>
      <c r="E69" s="549">
        <v>3868</v>
      </c>
      <c r="F69" s="549"/>
      <c r="G69" s="508">
        <v>3947</v>
      </c>
      <c r="H69" s="500">
        <f t="shared" si="1"/>
        <v>1.0204239917269906</v>
      </c>
    </row>
    <row r="70" spans="1:8" ht="19.5" customHeight="1">
      <c r="A70" s="545"/>
      <c r="B70" s="546"/>
      <c r="C70" s="546"/>
      <c r="D70" s="548" t="s">
        <v>214</v>
      </c>
      <c r="E70" s="548"/>
      <c r="F70" s="548"/>
      <c r="G70" s="507"/>
      <c r="H70" s="526"/>
    </row>
    <row r="71" spans="1:8" ht="19.5" customHeight="1">
      <c r="A71" s="555"/>
      <c r="B71" s="556"/>
      <c r="C71" s="556"/>
      <c r="D71" s="558" t="s">
        <v>215</v>
      </c>
      <c r="E71" s="558"/>
      <c r="F71" s="558"/>
      <c r="G71" s="719"/>
      <c r="H71" s="550"/>
    </row>
    <row r="72" spans="1:8" ht="19.5" customHeight="1">
      <c r="A72" s="541"/>
      <c r="B72" s="542">
        <v>75108</v>
      </c>
      <c r="C72" s="542"/>
      <c r="D72" s="543" t="s">
        <v>356</v>
      </c>
      <c r="E72" s="543">
        <f>SUM(E73:E75)</f>
        <v>37790</v>
      </c>
      <c r="F72" s="543">
        <f>SUM(F73:F75)</f>
        <v>0</v>
      </c>
      <c r="G72" s="560">
        <f>SUM(G73:G75)</f>
        <v>0</v>
      </c>
      <c r="H72" s="736">
        <f>G72/E72</f>
        <v>0</v>
      </c>
    </row>
    <row r="73" spans="1:8" ht="19.5" customHeight="1">
      <c r="A73" s="545"/>
      <c r="B73" s="546"/>
      <c r="C73" s="546">
        <v>2010</v>
      </c>
      <c r="D73" s="548" t="s">
        <v>213</v>
      </c>
      <c r="E73" s="549">
        <v>37790</v>
      </c>
      <c r="F73" s="549"/>
      <c r="G73" s="508">
        <v>0</v>
      </c>
      <c r="H73" s="738">
        <f>G73/E73</f>
        <v>0</v>
      </c>
    </row>
    <row r="74" spans="1:8" ht="19.5" customHeight="1">
      <c r="A74" s="545"/>
      <c r="B74" s="546"/>
      <c r="C74" s="546"/>
      <c r="D74" s="548" t="s">
        <v>214</v>
      </c>
      <c r="E74" s="548"/>
      <c r="F74" s="548"/>
      <c r="G74" s="508"/>
      <c r="H74" s="550"/>
    </row>
    <row r="75" spans="1:8" ht="19.5" customHeight="1">
      <c r="A75" s="597"/>
      <c r="B75" s="598"/>
      <c r="C75" s="598"/>
      <c r="D75" s="599" t="s">
        <v>215</v>
      </c>
      <c r="E75" s="599"/>
      <c r="F75" s="599"/>
      <c r="G75" s="515"/>
      <c r="H75" s="571"/>
    </row>
    <row r="76" spans="1:8" ht="19.5" customHeight="1">
      <c r="A76" s="532">
        <v>752</v>
      </c>
      <c r="B76" s="533"/>
      <c r="C76" s="533"/>
      <c r="D76" s="534" t="s">
        <v>116</v>
      </c>
      <c r="E76" s="534">
        <f>SUM(E77)</f>
        <v>1000</v>
      </c>
      <c r="F76" s="534">
        <f>SUM(F77)</f>
        <v>0</v>
      </c>
      <c r="G76" s="534">
        <f>SUM(G77)</f>
        <v>1000</v>
      </c>
      <c r="H76" s="500">
        <f>G76/E76</f>
        <v>1</v>
      </c>
    </row>
    <row r="77" spans="1:8" ht="19.5" customHeight="1">
      <c r="A77" s="537"/>
      <c r="B77" s="538">
        <v>75212</v>
      </c>
      <c r="C77" s="538"/>
      <c r="D77" s="539" t="s">
        <v>117</v>
      </c>
      <c r="E77" s="539">
        <f>SUM(E78:E80)</f>
        <v>1000</v>
      </c>
      <c r="F77" s="539">
        <f>SUM(F78:F80)</f>
        <v>0</v>
      </c>
      <c r="G77" s="503">
        <f>SUM(G78:G80)</f>
        <v>1000</v>
      </c>
      <c r="H77" s="736">
        <f>G77/E77</f>
        <v>1</v>
      </c>
    </row>
    <row r="78" spans="1:8" ht="19.5" customHeight="1">
      <c r="A78" s="541"/>
      <c r="B78" s="542"/>
      <c r="C78" s="542">
        <v>2010</v>
      </c>
      <c r="D78" s="543" t="s">
        <v>228</v>
      </c>
      <c r="E78" s="549">
        <v>1000</v>
      </c>
      <c r="F78" s="601"/>
      <c r="G78" s="722">
        <v>1000</v>
      </c>
      <c r="H78" s="738">
        <f>G78/E78</f>
        <v>1</v>
      </c>
    </row>
    <row r="79" spans="1:8" ht="19.5" customHeight="1">
      <c r="A79" s="545"/>
      <c r="B79" s="546"/>
      <c r="C79" s="546"/>
      <c r="D79" s="548" t="s">
        <v>214</v>
      </c>
      <c r="E79" s="548"/>
      <c r="F79" s="548"/>
      <c r="G79" s="507"/>
      <c r="H79" s="526"/>
    </row>
    <row r="80" spans="1:8" ht="19.5" customHeight="1">
      <c r="A80" s="521"/>
      <c r="B80" s="523"/>
      <c r="C80" s="523"/>
      <c r="D80" s="524" t="s">
        <v>215</v>
      </c>
      <c r="E80" s="524"/>
      <c r="F80" s="524"/>
      <c r="G80" s="512"/>
      <c r="H80" s="739"/>
    </row>
    <row r="81" spans="1:8" ht="24" customHeight="1">
      <c r="A81" s="532">
        <v>754</v>
      </c>
      <c r="B81" s="533"/>
      <c r="C81" s="533"/>
      <c r="D81" s="534" t="s">
        <v>118</v>
      </c>
      <c r="E81" s="535">
        <f>SUM(E82+E86+E90)</f>
        <v>60315</v>
      </c>
      <c r="F81" s="535">
        <f>SUM(F82+F86+F90)</f>
        <v>0</v>
      </c>
      <c r="G81" s="535">
        <f>SUM(G82+G86+G90)</f>
        <v>40000</v>
      </c>
      <c r="H81" s="500">
        <f>G81/E81</f>
        <v>0.6631849457017326</v>
      </c>
    </row>
    <row r="82" spans="1:8" ht="23.25" customHeight="1">
      <c r="A82" s="602"/>
      <c r="B82" s="538">
        <v>75412</v>
      </c>
      <c r="C82" s="538"/>
      <c r="D82" s="539" t="s">
        <v>182</v>
      </c>
      <c r="E82" s="540">
        <f>SUM(E83)</f>
        <v>10000</v>
      </c>
      <c r="F82" s="540">
        <f>SUM(F83)</f>
        <v>0</v>
      </c>
      <c r="G82" s="504">
        <f>SUM(G83)</f>
        <v>0</v>
      </c>
      <c r="H82" s="742">
        <f>G82/E82</f>
        <v>0</v>
      </c>
    </row>
    <row r="83" spans="1:8" ht="26.25" customHeight="1">
      <c r="A83" s="603"/>
      <c r="B83" s="542"/>
      <c r="C83" s="542">
        <v>2700</v>
      </c>
      <c r="D83" s="543" t="s">
        <v>357</v>
      </c>
      <c r="E83" s="544">
        <v>10000</v>
      </c>
      <c r="F83" s="544"/>
      <c r="G83" s="648">
        <v>0</v>
      </c>
      <c r="H83" s="738">
        <f>G83/E83</f>
        <v>0</v>
      </c>
    </row>
    <row r="84" spans="1:8" ht="23.25" customHeight="1">
      <c r="A84" s="603"/>
      <c r="B84" s="542"/>
      <c r="C84" s="542"/>
      <c r="D84" s="543" t="s">
        <v>358</v>
      </c>
      <c r="E84" s="544"/>
      <c r="F84" s="544"/>
      <c r="G84" s="648"/>
      <c r="H84" s="550"/>
    </row>
    <row r="85" spans="1:8" ht="24.75" customHeight="1">
      <c r="A85" s="569"/>
      <c r="B85" s="598"/>
      <c r="C85" s="598"/>
      <c r="D85" s="599" t="s">
        <v>359</v>
      </c>
      <c r="E85" s="600"/>
      <c r="F85" s="600"/>
      <c r="G85" s="515"/>
      <c r="H85" s="571"/>
    </row>
    <row r="86" spans="1:8" ht="17.25" customHeight="1">
      <c r="A86" s="604"/>
      <c r="B86" s="552">
        <v>75414</v>
      </c>
      <c r="C86" s="552"/>
      <c r="D86" s="553" t="s">
        <v>119</v>
      </c>
      <c r="E86" s="554">
        <f>SUM(E87)</f>
        <v>700</v>
      </c>
      <c r="F86" s="554">
        <f>SUM(F87)</f>
        <v>0</v>
      </c>
      <c r="G86" s="625">
        <f>SUM(G87)</f>
        <v>1000</v>
      </c>
      <c r="H86" s="736">
        <f>G86/E86</f>
        <v>1.4285714285714286</v>
      </c>
    </row>
    <row r="87" spans="1:8" ht="19.5" customHeight="1">
      <c r="A87" s="527"/>
      <c r="B87" s="528"/>
      <c r="C87" s="528">
        <v>2010</v>
      </c>
      <c r="D87" s="530" t="s">
        <v>228</v>
      </c>
      <c r="E87" s="531">
        <v>700</v>
      </c>
      <c r="F87" s="531"/>
      <c r="G87" s="716">
        <v>1000</v>
      </c>
      <c r="H87" s="738">
        <f>G87/E87</f>
        <v>1.4285714285714286</v>
      </c>
    </row>
    <row r="88" spans="1:8" ht="19.5" customHeight="1">
      <c r="A88" s="527"/>
      <c r="B88" s="528"/>
      <c r="C88" s="528"/>
      <c r="D88" s="530" t="s">
        <v>214</v>
      </c>
      <c r="E88" s="530"/>
      <c r="F88" s="530"/>
      <c r="G88" s="717"/>
      <c r="H88" s="550"/>
    </row>
    <row r="89" spans="1:8" ht="19.5" customHeight="1">
      <c r="A89" s="555"/>
      <c r="B89" s="556"/>
      <c r="C89" s="556"/>
      <c r="D89" s="558" t="s">
        <v>215</v>
      </c>
      <c r="E89" s="558"/>
      <c r="F89" s="558"/>
      <c r="G89" s="561"/>
      <c r="H89" s="571"/>
    </row>
    <row r="90" spans="1:8" ht="16.5" customHeight="1">
      <c r="A90" s="537"/>
      <c r="B90" s="538">
        <v>75416</v>
      </c>
      <c r="C90" s="538"/>
      <c r="D90" s="539" t="s">
        <v>120</v>
      </c>
      <c r="E90" s="540">
        <f>SUM(E91)</f>
        <v>49615</v>
      </c>
      <c r="F90" s="540">
        <f>SUM(F91)</f>
        <v>0</v>
      </c>
      <c r="G90" s="504">
        <f>SUM(G91)</f>
        <v>39000</v>
      </c>
      <c r="H90" s="736">
        <f>G90/E90</f>
        <v>0.7860526050589539</v>
      </c>
    </row>
    <row r="91" spans="1:8" ht="19.5" customHeight="1">
      <c r="A91" s="597"/>
      <c r="B91" s="598"/>
      <c r="C91" s="605" t="s">
        <v>467</v>
      </c>
      <c r="D91" s="599" t="s">
        <v>373</v>
      </c>
      <c r="E91" s="600">
        <v>49615</v>
      </c>
      <c r="F91" s="600"/>
      <c r="G91" s="515">
        <v>39000</v>
      </c>
      <c r="H91" s="500">
        <f>G91/E91</f>
        <v>0.7860526050589539</v>
      </c>
    </row>
    <row r="92" spans="1:8" ht="19.5" customHeight="1">
      <c r="A92" s="604">
        <v>756</v>
      </c>
      <c r="B92" s="606"/>
      <c r="C92" s="606"/>
      <c r="D92" s="607" t="s">
        <v>121</v>
      </c>
      <c r="E92" s="608">
        <f>SUM(E95+E99+E109+E121+E129+E131)</f>
        <v>22527383</v>
      </c>
      <c r="F92" s="608">
        <f>SUM(F95+F99+F109+F121+F131)</f>
        <v>0</v>
      </c>
      <c r="G92" s="723">
        <f>SUM(G95+G99+G109+G121+G131)</f>
        <v>22778292</v>
      </c>
      <c r="H92" s="742">
        <f>G92/E92</f>
        <v>1.011137955971184</v>
      </c>
    </row>
    <row r="93" spans="1:8" ht="18.75" customHeight="1">
      <c r="A93" s="609"/>
      <c r="B93" s="610"/>
      <c r="C93" s="610"/>
      <c r="D93" s="611" t="s">
        <v>122</v>
      </c>
      <c r="E93" s="611"/>
      <c r="F93" s="611"/>
      <c r="G93" s="724"/>
      <c r="H93" s="738"/>
    </row>
    <row r="94" spans="1:8" ht="21.75" customHeight="1">
      <c r="A94" s="612"/>
      <c r="B94" s="613"/>
      <c r="C94" s="613"/>
      <c r="D94" s="614" t="s">
        <v>123</v>
      </c>
      <c r="E94" s="614"/>
      <c r="F94" s="614"/>
      <c r="G94" s="725"/>
      <c r="H94" s="500"/>
    </row>
    <row r="95" spans="1:8" ht="19.5" customHeight="1">
      <c r="A95" s="537"/>
      <c r="B95" s="538">
        <v>75601</v>
      </c>
      <c r="C95" s="538"/>
      <c r="D95" s="539" t="s">
        <v>124</v>
      </c>
      <c r="E95" s="540">
        <f>SUM(E96:E98)</f>
        <v>43526</v>
      </c>
      <c r="F95" s="540">
        <f>SUM(F96:F98)</f>
        <v>0</v>
      </c>
      <c r="G95" s="504">
        <f>SUM(G96:G98)</f>
        <v>35500</v>
      </c>
      <c r="H95" s="742">
        <f>G95/E95</f>
        <v>0.815604466296007</v>
      </c>
    </row>
    <row r="96" spans="1:8" ht="19.5" customHeight="1">
      <c r="A96" s="541"/>
      <c r="B96" s="542"/>
      <c r="C96" s="615" t="s">
        <v>468</v>
      </c>
      <c r="D96" s="543" t="s">
        <v>125</v>
      </c>
      <c r="E96" s="544">
        <v>38906</v>
      </c>
      <c r="F96" s="544"/>
      <c r="G96" s="648">
        <v>32000</v>
      </c>
      <c r="H96" s="500">
        <f>G96/E96</f>
        <v>0.8224952449493651</v>
      </c>
    </row>
    <row r="97" spans="1:8" ht="19.5" customHeight="1">
      <c r="A97" s="545"/>
      <c r="B97" s="546"/>
      <c r="C97" s="546"/>
      <c r="D97" s="548" t="s">
        <v>126</v>
      </c>
      <c r="E97" s="548"/>
      <c r="F97" s="548"/>
      <c r="G97" s="507"/>
      <c r="H97" s="620"/>
    </row>
    <row r="98" spans="1:8" ht="19.5" customHeight="1">
      <c r="A98" s="597"/>
      <c r="B98" s="598"/>
      <c r="C98" s="605" t="s">
        <v>469</v>
      </c>
      <c r="D98" s="599" t="s">
        <v>374</v>
      </c>
      <c r="E98" s="600">
        <v>4620</v>
      </c>
      <c r="F98" s="600"/>
      <c r="G98" s="515">
        <v>3500</v>
      </c>
      <c r="H98" s="741">
        <f>G98/E98</f>
        <v>0.7575757575757576</v>
      </c>
    </row>
    <row r="99" spans="1:8" ht="19.5" customHeight="1">
      <c r="A99" s="551"/>
      <c r="B99" s="552">
        <v>75615</v>
      </c>
      <c r="C99" s="552"/>
      <c r="D99" s="553" t="s">
        <v>127</v>
      </c>
      <c r="E99" s="553">
        <f>SUM(E100:E108)</f>
        <v>5475971</v>
      </c>
      <c r="F99" s="553">
        <f>SUM(F100:F108)</f>
        <v>0</v>
      </c>
      <c r="G99" s="726">
        <f>SUM(G100:G108)</f>
        <v>5222888</v>
      </c>
      <c r="H99" s="736">
        <f>G99/E99</f>
        <v>0.9537829911809248</v>
      </c>
    </row>
    <row r="100" spans="1:8" ht="19.5" customHeight="1" thickBot="1">
      <c r="A100" s="758"/>
      <c r="B100" s="759"/>
      <c r="C100" s="759"/>
      <c r="D100" s="760" t="s">
        <v>128</v>
      </c>
      <c r="E100" s="760"/>
      <c r="F100" s="760"/>
      <c r="G100" s="761"/>
      <c r="H100" s="762"/>
    </row>
    <row r="101" spans="1:8" ht="19.5" customHeight="1">
      <c r="A101" s="763"/>
      <c r="B101" s="764"/>
      <c r="C101" s="764"/>
      <c r="D101" s="765" t="s">
        <v>129</v>
      </c>
      <c r="E101" s="765"/>
      <c r="F101" s="765"/>
      <c r="G101" s="766"/>
      <c r="H101" s="767"/>
    </row>
    <row r="102" spans="1:8" ht="19.5" customHeight="1">
      <c r="A102" s="527"/>
      <c r="B102" s="528"/>
      <c r="C102" s="529" t="s">
        <v>470</v>
      </c>
      <c r="D102" s="530" t="s">
        <v>130</v>
      </c>
      <c r="E102" s="531">
        <v>4595406</v>
      </c>
      <c r="F102" s="531"/>
      <c r="G102" s="716">
        <v>4400000</v>
      </c>
      <c r="H102" s="738">
        <f aca="true" t="shared" si="2" ref="H102:H109">G102/E102</f>
        <v>0.9574779682143427</v>
      </c>
    </row>
    <row r="103" spans="1:8" ht="19.5" customHeight="1">
      <c r="A103" s="527"/>
      <c r="B103" s="528"/>
      <c r="C103" s="529" t="s">
        <v>471</v>
      </c>
      <c r="D103" s="530" t="s">
        <v>131</v>
      </c>
      <c r="E103" s="531">
        <v>292446</v>
      </c>
      <c r="F103" s="531"/>
      <c r="G103" s="716">
        <v>320000</v>
      </c>
      <c r="H103" s="738">
        <f t="shared" si="2"/>
        <v>1.0942191036977766</v>
      </c>
    </row>
    <row r="104" spans="1:8" ht="19.5" customHeight="1">
      <c r="A104" s="527"/>
      <c r="B104" s="528"/>
      <c r="C104" s="529" t="s">
        <v>472</v>
      </c>
      <c r="D104" s="530" t="s">
        <v>132</v>
      </c>
      <c r="E104" s="531">
        <v>13593</v>
      </c>
      <c r="F104" s="531"/>
      <c r="G104" s="716">
        <v>13677</v>
      </c>
      <c r="H104" s="738">
        <f t="shared" si="2"/>
        <v>1.0061796512911056</v>
      </c>
    </row>
    <row r="105" spans="1:8" ht="19.5" customHeight="1">
      <c r="A105" s="527"/>
      <c r="B105" s="528"/>
      <c r="C105" s="529" t="s">
        <v>473</v>
      </c>
      <c r="D105" s="530" t="s">
        <v>133</v>
      </c>
      <c r="E105" s="531">
        <v>273193</v>
      </c>
      <c r="F105" s="531"/>
      <c r="G105" s="716">
        <v>275000</v>
      </c>
      <c r="H105" s="500">
        <f t="shared" si="2"/>
        <v>1.0066143715248927</v>
      </c>
    </row>
    <row r="106" spans="1:8" ht="19.5" customHeight="1">
      <c r="A106" s="527"/>
      <c r="B106" s="528"/>
      <c r="C106" s="529" t="s">
        <v>474</v>
      </c>
      <c r="D106" s="530" t="s">
        <v>134</v>
      </c>
      <c r="E106" s="531">
        <v>71357</v>
      </c>
      <c r="F106" s="531"/>
      <c r="G106" s="716">
        <v>70000</v>
      </c>
      <c r="H106" s="738">
        <f t="shared" si="2"/>
        <v>0.9809829449108006</v>
      </c>
    </row>
    <row r="107" spans="1:8" ht="19.5" customHeight="1">
      <c r="A107" s="527"/>
      <c r="B107" s="528"/>
      <c r="C107" s="529" t="s">
        <v>469</v>
      </c>
      <c r="D107" s="530" t="s">
        <v>374</v>
      </c>
      <c r="E107" s="531">
        <v>141754</v>
      </c>
      <c r="F107" s="531"/>
      <c r="G107" s="720">
        <v>70000</v>
      </c>
      <c r="H107" s="738">
        <f t="shared" si="2"/>
        <v>0.49381322572907993</v>
      </c>
    </row>
    <row r="108" spans="1:8" ht="19.5" customHeight="1">
      <c r="A108" s="555"/>
      <c r="B108" s="556"/>
      <c r="C108" s="556">
        <v>2680</v>
      </c>
      <c r="D108" s="558" t="s">
        <v>375</v>
      </c>
      <c r="E108" s="559">
        <v>88222</v>
      </c>
      <c r="F108" s="559"/>
      <c r="G108" s="719">
        <v>74211</v>
      </c>
      <c r="H108" s="500">
        <f t="shared" si="2"/>
        <v>0.8411847385006007</v>
      </c>
    </row>
    <row r="109" spans="1:8" ht="19.5" customHeight="1">
      <c r="A109" s="551"/>
      <c r="B109" s="552">
        <v>75616</v>
      </c>
      <c r="C109" s="552"/>
      <c r="D109" s="553" t="s">
        <v>135</v>
      </c>
      <c r="E109" s="553">
        <f>SUM(E110:E120)</f>
        <v>4152400</v>
      </c>
      <c r="F109" s="553">
        <f>SUM(F110:F120)</f>
        <v>0</v>
      </c>
      <c r="G109" s="727">
        <f>SUM(G110:G120)</f>
        <v>4501500</v>
      </c>
      <c r="H109" s="736">
        <f t="shared" si="2"/>
        <v>1.0840718620556786</v>
      </c>
    </row>
    <row r="110" spans="1:8" ht="19.5" customHeight="1">
      <c r="A110" s="527"/>
      <c r="B110" s="528"/>
      <c r="C110" s="528"/>
      <c r="D110" s="530" t="s">
        <v>136</v>
      </c>
      <c r="E110" s="530"/>
      <c r="F110" s="530"/>
      <c r="G110" s="717"/>
      <c r="H110" s="620"/>
    </row>
    <row r="111" spans="1:8" ht="19.5" customHeight="1">
      <c r="A111" s="527"/>
      <c r="B111" s="528"/>
      <c r="C111" s="528"/>
      <c r="D111" s="530" t="s">
        <v>137</v>
      </c>
      <c r="E111" s="530"/>
      <c r="F111" s="530"/>
      <c r="G111" s="717"/>
      <c r="H111" s="620"/>
    </row>
    <row r="112" spans="1:8" ht="19.5" customHeight="1">
      <c r="A112" s="527"/>
      <c r="B112" s="528"/>
      <c r="C112" s="529" t="s">
        <v>470</v>
      </c>
      <c r="D112" s="530" t="s">
        <v>130</v>
      </c>
      <c r="E112" s="531">
        <v>2039579</v>
      </c>
      <c r="F112" s="531"/>
      <c r="G112" s="720">
        <v>2185000</v>
      </c>
      <c r="H112" s="738">
        <f aca="true" t="shared" si="3" ref="H112:H124">G112/E112</f>
        <v>1.0712995181848803</v>
      </c>
    </row>
    <row r="113" spans="1:8" ht="19.5" customHeight="1">
      <c r="A113" s="527"/>
      <c r="B113" s="528"/>
      <c r="C113" s="529" t="s">
        <v>471</v>
      </c>
      <c r="D113" s="530" t="s">
        <v>131</v>
      </c>
      <c r="E113" s="531">
        <v>891395</v>
      </c>
      <c r="F113" s="531"/>
      <c r="G113" s="716">
        <v>1100000</v>
      </c>
      <c r="H113" s="738">
        <f t="shared" si="3"/>
        <v>1.234020832515327</v>
      </c>
    </row>
    <row r="114" spans="1:8" ht="19.5" customHeight="1">
      <c r="A114" s="527"/>
      <c r="B114" s="528"/>
      <c r="C114" s="529" t="s">
        <v>472</v>
      </c>
      <c r="D114" s="530" t="s">
        <v>132</v>
      </c>
      <c r="E114" s="531">
        <v>1416</v>
      </c>
      <c r="F114" s="531"/>
      <c r="G114" s="716">
        <v>1500</v>
      </c>
      <c r="H114" s="500">
        <f t="shared" si="3"/>
        <v>1.0593220338983051</v>
      </c>
    </row>
    <row r="115" spans="1:8" ht="19.5" customHeight="1">
      <c r="A115" s="527"/>
      <c r="B115" s="528"/>
      <c r="C115" s="529" t="s">
        <v>473</v>
      </c>
      <c r="D115" s="530" t="s">
        <v>133</v>
      </c>
      <c r="E115" s="531">
        <v>282508</v>
      </c>
      <c r="F115" s="531"/>
      <c r="G115" s="716">
        <v>295000</v>
      </c>
      <c r="H115" s="740">
        <f t="shared" si="3"/>
        <v>1.044218216829258</v>
      </c>
    </row>
    <row r="116" spans="1:8" ht="19.5" customHeight="1">
      <c r="A116" s="527"/>
      <c r="B116" s="528"/>
      <c r="C116" s="529" t="s">
        <v>475</v>
      </c>
      <c r="D116" s="530" t="s">
        <v>138</v>
      </c>
      <c r="E116" s="531">
        <v>117206</v>
      </c>
      <c r="F116" s="531"/>
      <c r="G116" s="720">
        <v>110000</v>
      </c>
      <c r="H116" s="740">
        <f t="shared" si="3"/>
        <v>0.9385185058785387</v>
      </c>
    </row>
    <row r="117" spans="1:8" ht="19.5" customHeight="1">
      <c r="A117" s="616"/>
      <c r="B117" s="617"/>
      <c r="C117" s="618" t="s">
        <v>476</v>
      </c>
      <c r="D117" s="619" t="s">
        <v>360</v>
      </c>
      <c r="E117" s="585">
        <v>6535</v>
      </c>
      <c r="F117" s="585"/>
      <c r="G117" s="720">
        <v>10000</v>
      </c>
      <c r="H117" s="738">
        <f t="shared" si="3"/>
        <v>1.530221882172915</v>
      </c>
    </row>
    <row r="118" spans="1:8" ht="19.5" customHeight="1">
      <c r="A118" s="527"/>
      <c r="B118" s="528"/>
      <c r="C118" s="529" t="s">
        <v>477</v>
      </c>
      <c r="D118" s="530" t="s">
        <v>139</v>
      </c>
      <c r="E118" s="531">
        <v>217492</v>
      </c>
      <c r="F118" s="531"/>
      <c r="G118" s="716">
        <v>280000</v>
      </c>
      <c r="H118" s="500">
        <f t="shared" si="3"/>
        <v>1.287403674617917</v>
      </c>
    </row>
    <row r="119" spans="1:8" ht="19.5" customHeight="1">
      <c r="A119" s="527"/>
      <c r="B119" s="528"/>
      <c r="C119" s="529" t="s">
        <v>474</v>
      </c>
      <c r="D119" s="530" t="s">
        <v>134</v>
      </c>
      <c r="E119" s="531">
        <v>540131</v>
      </c>
      <c r="F119" s="531"/>
      <c r="G119" s="716">
        <v>450000</v>
      </c>
      <c r="H119" s="738">
        <f t="shared" si="3"/>
        <v>0.83313122187025</v>
      </c>
    </row>
    <row r="120" spans="1:8" ht="21.75" customHeight="1">
      <c r="A120" s="527"/>
      <c r="B120" s="528"/>
      <c r="C120" s="529" t="s">
        <v>469</v>
      </c>
      <c r="D120" s="530" t="s">
        <v>374</v>
      </c>
      <c r="E120" s="531">
        <v>56138</v>
      </c>
      <c r="F120" s="531"/>
      <c r="G120" s="716">
        <v>70000</v>
      </c>
      <c r="H120" s="500">
        <f t="shared" si="3"/>
        <v>1.2469272150771313</v>
      </c>
    </row>
    <row r="121" spans="1:8" ht="18" customHeight="1">
      <c r="A121" s="768"/>
      <c r="B121" s="621">
        <v>75618</v>
      </c>
      <c r="C121" s="621"/>
      <c r="D121" s="539" t="s">
        <v>140</v>
      </c>
      <c r="E121" s="540">
        <f>SUM(E122:E128)</f>
        <v>2137727</v>
      </c>
      <c r="F121" s="540">
        <f>SUM(F122:F128)</f>
        <v>0</v>
      </c>
      <c r="G121" s="504">
        <f>SUM(G122:G128)</f>
        <v>2179200</v>
      </c>
      <c r="H121" s="736">
        <f t="shared" si="3"/>
        <v>1.0194005127876478</v>
      </c>
    </row>
    <row r="122" spans="1:8" ht="19.5" customHeight="1">
      <c r="A122" s="527"/>
      <c r="B122" s="528"/>
      <c r="C122" s="529" t="s">
        <v>478</v>
      </c>
      <c r="D122" s="511" t="s">
        <v>141</v>
      </c>
      <c r="E122" s="549">
        <v>763774</v>
      </c>
      <c r="F122" s="512"/>
      <c r="G122" s="508">
        <v>800000</v>
      </c>
      <c r="H122" s="740">
        <f t="shared" si="3"/>
        <v>1.0474302607839492</v>
      </c>
    </row>
    <row r="123" spans="1:8" ht="19.5" customHeight="1">
      <c r="A123" s="527"/>
      <c r="B123" s="546"/>
      <c r="C123" s="529" t="s">
        <v>479</v>
      </c>
      <c r="D123" s="548" t="s">
        <v>142</v>
      </c>
      <c r="E123" s="512">
        <v>1018519</v>
      </c>
      <c r="F123" s="531"/>
      <c r="G123" s="508">
        <v>1000000</v>
      </c>
      <c r="H123" s="738">
        <f t="shared" si="3"/>
        <v>0.9818177176861698</v>
      </c>
    </row>
    <row r="124" spans="1:8" ht="19.5" customHeight="1">
      <c r="A124" s="545"/>
      <c r="B124" s="546"/>
      <c r="C124" s="547" t="s">
        <v>480</v>
      </c>
      <c r="D124" s="511" t="s">
        <v>633</v>
      </c>
      <c r="E124" s="531">
        <v>351388</v>
      </c>
      <c r="F124" s="549"/>
      <c r="G124" s="508">
        <v>360000</v>
      </c>
      <c r="H124" s="500">
        <f t="shared" si="3"/>
        <v>1.0245085204958622</v>
      </c>
    </row>
    <row r="125" spans="1:8" ht="19.5" customHeight="1">
      <c r="A125" s="737"/>
      <c r="B125" s="510"/>
      <c r="C125" s="546" t="s">
        <v>486</v>
      </c>
      <c r="D125" s="530" t="s">
        <v>487</v>
      </c>
      <c r="E125" s="549"/>
      <c r="F125" s="512"/>
      <c r="G125" s="508"/>
      <c r="H125" s="526"/>
    </row>
    <row r="126" spans="1:8" ht="19.5" customHeight="1">
      <c r="A126" s="545"/>
      <c r="B126" s="546"/>
      <c r="C126" s="546"/>
      <c r="D126" s="511" t="s">
        <v>488</v>
      </c>
      <c r="E126" s="512"/>
      <c r="F126" s="549"/>
      <c r="G126" s="508">
        <v>15000</v>
      </c>
      <c r="H126" s="500"/>
    </row>
    <row r="127" spans="1:8" ht="18.75" customHeight="1">
      <c r="A127" s="737"/>
      <c r="B127" s="546"/>
      <c r="C127" s="547" t="s">
        <v>481</v>
      </c>
      <c r="D127" s="530" t="s">
        <v>143</v>
      </c>
      <c r="E127" s="531"/>
      <c r="F127" s="549"/>
      <c r="G127" s="512">
        <v>200</v>
      </c>
      <c r="H127" s="620"/>
    </row>
    <row r="128" spans="1:8" ht="18.75" customHeight="1">
      <c r="A128" s="527"/>
      <c r="B128" s="510"/>
      <c r="C128" s="622" t="s">
        <v>469</v>
      </c>
      <c r="D128" s="530" t="s">
        <v>374</v>
      </c>
      <c r="E128" s="531">
        <v>4046</v>
      </c>
      <c r="F128" s="512"/>
      <c r="G128" s="716">
        <v>4000</v>
      </c>
      <c r="H128" s="741">
        <f>G128/E128</f>
        <v>0.9886307464162135</v>
      </c>
    </row>
    <row r="129" spans="1:8" ht="18.75" customHeight="1">
      <c r="A129" s="768"/>
      <c r="B129" s="621">
        <v>75619</v>
      </c>
      <c r="C129" s="623"/>
      <c r="D129" s="624" t="s">
        <v>566</v>
      </c>
      <c r="E129" s="625">
        <f>SUM(E130)</f>
        <v>90000</v>
      </c>
      <c r="F129" s="540"/>
      <c r="G129" s="554"/>
      <c r="H129" s="550"/>
    </row>
    <row r="130" spans="1:8" ht="18.75" customHeight="1">
      <c r="A130" s="555"/>
      <c r="B130" s="556"/>
      <c r="C130" s="556" t="s">
        <v>561</v>
      </c>
      <c r="D130" s="558" t="s">
        <v>85</v>
      </c>
      <c r="E130" s="559">
        <v>90000</v>
      </c>
      <c r="F130" s="515"/>
      <c r="G130" s="559"/>
      <c r="H130" s="571"/>
    </row>
    <row r="131" spans="1:8" ht="22.5" customHeight="1">
      <c r="A131" s="597"/>
      <c r="B131" s="598">
        <v>75621</v>
      </c>
      <c r="C131" s="598"/>
      <c r="D131" s="599" t="s">
        <v>205</v>
      </c>
      <c r="E131" s="600">
        <f>SUM(E132:E133)</f>
        <v>10627759</v>
      </c>
      <c r="F131" s="600">
        <f>SUM(F132:F133)</f>
        <v>0</v>
      </c>
      <c r="G131" s="600">
        <f>SUM(G132:G133)</f>
        <v>10839204</v>
      </c>
      <c r="H131" s="736">
        <f aca="true" t="shared" si="4" ref="H131:H141">G131/E131</f>
        <v>1.0198955395958829</v>
      </c>
    </row>
    <row r="132" spans="1:8" ht="19.5" customHeight="1">
      <c r="A132" s="521"/>
      <c r="B132" s="523"/>
      <c r="C132" s="522" t="s">
        <v>464</v>
      </c>
      <c r="D132" s="524" t="s">
        <v>144</v>
      </c>
      <c r="E132" s="525">
        <v>9793273</v>
      </c>
      <c r="F132" s="525"/>
      <c r="G132" s="512">
        <v>10199204</v>
      </c>
      <c r="H132" s="736">
        <f t="shared" si="4"/>
        <v>1.0414499830649058</v>
      </c>
    </row>
    <row r="133" spans="1:8" ht="22.5" customHeight="1">
      <c r="A133" s="555"/>
      <c r="B133" s="556"/>
      <c r="C133" s="557" t="s">
        <v>463</v>
      </c>
      <c r="D133" s="558" t="s">
        <v>146</v>
      </c>
      <c r="E133" s="559">
        <v>834486</v>
      </c>
      <c r="F133" s="559"/>
      <c r="G133" s="719">
        <v>640000</v>
      </c>
      <c r="H133" s="741">
        <f t="shared" si="4"/>
        <v>0.7669391697404151</v>
      </c>
    </row>
    <row r="134" spans="1:8" ht="19.5" customHeight="1">
      <c r="A134" s="532">
        <v>758</v>
      </c>
      <c r="B134" s="533"/>
      <c r="C134" s="533"/>
      <c r="D134" s="534" t="s">
        <v>145</v>
      </c>
      <c r="E134" s="535">
        <f>SUM(E135+E137)</f>
        <v>8987019</v>
      </c>
      <c r="F134" s="535">
        <f>SUM(F135+F137)</f>
        <v>0</v>
      </c>
      <c r="G134" s="535">
        <f>SUM(G135+G137)</f>
        <v>9809631</v>
      </c>
      <c r="H134" s="500">
        <f t="shared" si="4"/>
        <v>1.0915333549422783</v>
      </c>
    </row>
    <row r="135" spans="1:8" ht="19.5" customHeight="1">
      <c r="A135" s="521"/>
      <c r="B135" s="523">
        <v>75801</v>
      </c>
      <c r="C135" s="523"/>
      <c r="D135" s="524" t="s">
        <v>147</v>
      </c>
      <c r="E135" s="525">
        <f>SUM(E136)</f>
        <v>8575300</v>
      </c>
      <c r="F135" s="525">
        <f>SUM(F136)</f>
        <v>0</v>
      </c>
      <c r="G135" s="512">
        <f>SUM(G136)</f>
        <v>9269574</v>
      </c>
      <c r="H135" s="736">
        <f t="shared" si="4"/>
        <v>1.0809620654670973</v>
      </c>
    </row>
    <row r="136" spans="1:8" ht="19.5" customHeight="1">
      <c r="A136" s="545"/>
      <c r="B136" s="546"/>
      <c r="C136" s="546">
        <v>2920</v>
      </c>
      <c r="D136" s="548" t="s">
        <v>148</v>
      </c>
      <c r="E136" s="549">
        <v>8575300</v>
      </c>
      <c r="F136" s="549"/>
      <c r="G136" s="508">
        <v>9269574</v>
      </c>
      <c r="H136" s="738">
        <f t="shared" si="4"/>
        <v>1.0809620654670973</v>
      </c>
    </row>
    <row r="137" spans="1:8" ht="19.5" customHeight="1">
      <c r="A137" s="545"/>
      <c r="B137" s="546">
        <v>75831</v>
      </c>
      <c r="C137" s="546"/>
      <c r="D137" s="548" t="s">
        <v>149</v>
      </c>
      <c r="E137" s="549">
        <f>SUM(E138)</f>
        <v>411719</v>
      </c>
      <c r="F137" s="549">
        <f>SUM(F138)</f>
        <v>0</v>
      </c>
      <c r="G137" s="508">
        <f>SUM(G138)</f>
        <v>540057</v>
      </c>
      <c r="H137" s="500">
        <f t="shared" si="4"/>
        <v>1.311712600098611</v>
      </c>
    </row>
    <row r="138" spans="1:8" ht="19.5" customHeight="1">
      <c r="A138" s="597"/>
      <c r="B138" s="598"/>
      <c r="C138" s="598">
        <v>2920</v>
      </c>
      <c r="D138" s="599" t="s">
        <v>148</v>
      </c>
      <c r="E138" s="600">
        <v>411719</v>
      </c>
      <c r="F138" s="600"/>
      <c r="G138" s="515">
        <v>540057</v>
      </c>
      <c r="H138" s="741">
        <f t="shared" si="4"/>
        <v>1.311712600098611</v>
      </c>
    </row>
    <row r="139" spans="1:8" ht="19.5" customHeight="1">
      <c r="A139" s="532">
        <v>801</v>
      </c>
      <c r="B139" s="533"/>
      <c r="C139" s="533"/>
      <c r="D139" s="534" t="s">
        <v>150</v>
      </c>
      <c r="E139" s="535">
        <f>SUM(E140+E155+E159+E168+E170)</f>
        <v>601840</v>
      </c>
      <c r="F139" s="535">
        <f>SUM(F140+F155+F159+F168+F170)</f>
        <v>1974</v>
      </c>
      <c r="G139" s="535">
        <f>SUM(G140+G155+G159+G168+G170)</f>
        <v>410594</v>
      </c>
      <c r="H139" s="500">
        <f t="shared" si="4"/>
        <v>0.6822311577827994</v>
      </c>
    </row>
    <row r="140" spans="1:8" ht="19.5" customHeight="1">
      <c r="A140" s="537"/>
      <c r="B140" s="538">
        <v>80101</v>
      </c>
      <c r="C140" s="538"/>
      <c r="D140" s="539" t="s">
        <v>151</v>
      </c>
      <c r="E140" s="540">
        <f>SUM(E141:E154)</f>
        <v>193732</v>
      </c>
      <c r="F140" s="540">
        <f>SUM(F141:F154)</f>
        <v>1974</v>
      </c>
      <c r="G140" s="504">
        <f>SUM(G141:G154)</f>
        <v>41178</v>
      </c>
      <c r="H140" s="742">
        <f t="shared" si="4"/>
        <v>0.21255135961018315</v>
      </c>
    </row>
    <row r="141" spans="1:8" ht="19.5" customHeight="1">
      <c r="A141" s="545"/>
      <c r="B141" s="546"/>
      <c r="C141" s="547" t="s">
        <v>443</v>
      </c>
      <c r="D141" s="548" t="s">
        <v>361</v>
      </c>
      <c r="E141" s="549">
        <v>3581</v>
      </c>
      <c r="F141" s="549"/>
      <c r="G141" s="508">
        <v>3581</v>
      </c>
      <c r="H141" s="738">
        <f t="shared" si="4"/>
        <v>1</v>
      </c>
    </row>
    <row r="142" spans="1:8" ht="19.5" customHeight="1">
      <c r="A142" s="545"/>
      <c r="B142" s="546"/>
      <c r="C142" s="546"/>
      <c r="D142" s="548" t="s">
        <v>362</v>
      </c>
      <c r="E142" s="549"/>
      <c r="F142" s="549"/>
      <c r="G142" s="508"/>
      <c r="H142" s="526"/>
    </row>
    <row r="143" spans="1:8" ht="19.5" customHeight="1">
      <c r="A143" s="545"/>
      <c r="B143" s="546"/>
      <c r="C143" s="546"/>
      <c r="D143" s="548" t="s">
        <v>363</v>
      </c>
      <c r="E143" s="549"/>
      <c r="F143" s="549"/>
      <c r="G143" s="508"/>
      <c r="H143" s="550"/>
    </row>
    <row r="144" spans="1:8" ht="19.5" customHeight="1">
      <c r="A144" s="545"/>
      <c r="B144" s="546"/>
      <c r="C144" s="546"/>
      <c r="D144" s="548" t="s">
        <v>364</v>
      </c>
      <c r="E144" s="549"/>
      <c r="F144" s="549"/>
      <c r="G144" s="508"/>
      <c r="H144" s="620"/>
    </row>
    <row r="145" spans="1:8" ht="19.5" customHeight="1">
      <c r="A145" s="545"/>
      <c r="B145" s="546"/>
      <c r="C145" s="547" t="s">
        <v>460</v>
      </c>
      <c r="D145" s="548" t="s">
        <v>85</v>
      </c>
      <c r="E145" s="549">
        <v>9149</v>
      </c>
      <c r="F145" s="549">
        <v>1974</v>
      </c>
      <c r="G145" s="509"/>
      <c r="H145" s="740">
        <f>G145/E145</f>
        <v>0</v>
      </c>
    </row>
    <row r="146" spans="1:8" ht="19.5" customHeight="1">
      <c r="A146" s="521"/>
      <c r="B146" s="523"/>
      <c r="C146" s="522" t="s">
        <v>461</v>
      </c>
      <c r="D146" s="524" t="s">
        <v>104</v>
      </c>
      <c r="E146" s="525">
        <v>21072</v>
      </c>
      <c r="F146" s="525"/>
      <c r="G146" s="512">
        <v>14706</v>
      </c>
      <c r="H146" s="738">
        <f>G146/E146</f>
        <v>0.6978929384965832</v>
      </c>
    </row>
    <row r="147" spans="1:8" ht="19.5" customHeight="1">
      <c r="A147" s="527"/>
      <c r="B147" s="528"/>
      <c r="C147" s="528">
        <v>2030</v>
      </c>
      <c r="D147" s="530" t="s">
        <v>227</v>
      </c>
      <c r="E147" s="531">
        <v>19705</v>
      </c>
      <c r="F147" s="531"/>
      <c r="G147" s="716">
        <v>0</v>
      </c>
      <c r="H147" s="500">
        <f>G147/E147</f>
        <v>0</v>
      </c>
    </row>
    <row r="148" spans="1:8" ht="19.5" customHeight="1">
      <c r="A148" s="545"/>
      <c r="B148" s="546"/>
      <c r="C148" s="546"/>
      <c r="D148" s="548" t="s">
        <v>164</v>
      </c>
      <c r="E148" s="549"/>
      <c r="F148" s="549"/>
      <c r="G148" s="508"/>
      <c r="H148" s="526"/>
    </row>
    <row r="149" spans="1:8" ht="19.5" customHeight="1">
      <c r="A149" s="545"/>
      <c r="B149" s="546"/>
      <c r="C149" s="546">
        <v>2338</v>
      </c>
      <c r="D149" s="548" t="s">
        <v>365</v>
      </c>
      <c r="E149" s="549">
        <v>105155</v>
      </c>
      <c r="F149" s="549"/>
      <c r="G149" s="508">
        <v>17166</v>
      </c>
      <c r="H149" s="738">
        <f>G149/E149</f>
        <v>0.16324473396414815</v>
      </c>
    </row>
    <row r="150" spans="1:8" ht="19.5" customHeight="1">
      <c r="A150" s="545"/>
      <c r="B150" s="546"/>
      <c r="C150" s="546"/>
      <c r="D150" s="548" t="s">
        <v>366</v>
      </c>
      <c r="E150" s="549"/>
      <c r="F150" s="549"/>
      <c r="G150" s="508"/>
      <c r="H150" s="526"/>
    </row>
    <row r="151" spans="1:8" ht="19.5" customHeight="1" thickBot="1">
      <c r="A151" s="758"/>
      <c r="B151" s="759"/>
      <c r="C151" s="759"/>
      <c r="D151" s="760" t="s">
        <v>367</v>
      </c>
      <c r="E151" s="769"/>
      <c r="F151" s="769"/>
      <c r="G151" s="770"/>
      <c r="H151" s="762"/>
    </row>
    <row r="152" spans="1:8" ht="19.5" customHeight="1">
      <c r="A152" s="749"/>
      <c r="B152" s="750"/>
      <c r="C152" s="750">
        <v>2339</v>
      </c>
      <c r="D152" s="751" t="s">
        <v>365</v>
      </c>
      <c r="E152" s="752">
        <v>35070</v>
      </c>
      <c r="F152" s="752"/>
      <c r="G152" s="752">
        <v>5725</v>
      </c>
      <c r="H152" s="754">
        <f>G152/E152</f>
        <v>0.1632449386940405</v>
      </c>
    </row>
    <row r="153" spans="1:8" ht="19.5" customHeight="1">
      <c r="A153" s="545"/>
      <c r="B153" s="546"/>
      <c r="C153" s="546"/>
      <c r="D153" s="548" t="s">
        <v>366</v>
      </c>
      <c r="E153" s="549"/>
      <c r="F153" s="549"/>
      <c r="G153" s="549"/>
      <c r="H153" s="526"/>
    </row>
    <row r="154" spans="1:8" ht="19.5" customHeight="1">
      <c r="A154" s="555"/>
      <c r="B154" s="556"/>
      <c r="C154" s="556"/>
      <c r="D154" s="558" t="s">
        <v>367</v>
      </c>
      <c r="E154" s="559"/>
      <c r="F154" s="559"/>
      <c r="G154" s="559"/>
      <c r="H154" s="620"/>
    </row>
    <row r="155" spans="1:8" ht="19.5" customHeight="1">
      <c r="A155" s="541"/>
      <c r="B155" s="542">
        <v>80104</v>
      </c>
      <c r="C155" s="626"/>
      <c r="D155" s="543" t="s">
        <v>152</v>
      </c>
      <c r="E155" s="627">
        <f>SUM(E156:E158)</f>
        <v>304266</v>
      </c>
      <c r="F155" s="627">
        <f>SUM(F156:F158)</f>
        <v>0</v>
      </c>
      <c r="G155" s="648">
        <f>SUM(G156:G158)</f>
        <v>320785</v>
      </c>
      <c r="H155" s="736">
        <f>G155/E155</f>
        <v>1.0542913108924428</v>
      </c>
    </row>
    <row r="156" spans="1:8" ht="19.5" customHeight="1">
      <c r="A156" s="545"/>
      <c r="B156" s="546"/>
      <c r="C156" s="547" t="s">
        <v>444</v>
      </c>
      <c r="D156" s="548" t="s">
        <v>107</v>
      </c>
      <c r="E156" s="549">
        <v>291795</v>
      </c>
      <c r="F156" s="549"/>
      <c r="G156" s="508">
        <v>312785</v>
      </c>
      <c r="H156" s="738">
        <f>G156/E156</f>
        <v>1.0719340632978631</v>
      </c>
    </row>
    <row r="157" spans="1:8" ht="19.5" customHeight="1">
      <c r="A157" s="729"/>
      <c r="B157" s="730"/>
      <c r="C157" s="546" t="s">
        <v>561</v>
      </c>
      <c r="D157" s="548" t="s">
        <v>85</v>
      </c>
      <c r="E157" s="549">
        <v>53</v>
      </c>
      <c r="F157" s="549"/>
      <c r="G157" s="512"/>
      <c r="H157" s="550"/>
    </row>
    <row r="158" spans="1:8" ht="19.5" customHeight="1">
      <c r="A158" s="521"/>
      <c r="B158" s="523"/>
      <c r="C158" s="605" t="s">
        <v>461</v>
      </c>
      <c r="D158" s="524" t="s">
        <v>104</v>
      </c>
      <c r="E158" s="525">
        <v>12418</v>
      </c>
      <c r="F158" s="525"/>
      <c r="G158" s="559">
        <v>8000</v>
      </c>
      <c r="H158" s="741">
        <f>G158/E158</f>
        <v>0.6442261233693026</v>
      </c>
    </row>
    <row r="159" spans="1:8" ht="19.5" customHeight="1">
      <c r="A159" s="537"/>
      <c r="B159" s="552">
        <v>80110</v>
      </c>
      <c r="C159" s="628"/>
      <c r="D159" s="539" t="s">
        <v>153</v>
      </c>
      <c r="E159" s="540">
        <f>SUM(E160:E167)</f>
        <v>56704</v>
      </c>
      <c r="F159" s="540">
        <f>SUM(F160:F161)</f>
        <v>0</v>
      </c>
      <c r="G159" s="504">
        <f>SUM(G160+G161)</f>
        <v>39946</v>
      </c>
      <c r="H159" s="736">
        <f>G159/E159</f>
        <v>0.7044652934537246</v>
      </c>
    </row>
    <row r="160" spans="1:8" ht="19.5" customHeight="1">
      <c r="A160" s="737"/>
      <c r="B160" s="528"/>
      <c r="C160" s="547" t="s">
        <v>461</v>
      </c>
      <c r="D160" s="511" t="s">
        <v>104</v>
      </c>
      <c r="E160" s="512">
        <v>12190</v>
      </c>
      <c r="F160" s="549"/>
      <c r="G160" s="512">
        <v>7200</v>
      </c>
      <c r="H160" s="740">
        <f>G160/E160</f>
        <v>0.5906480721903199</v>
      </c>
    </row>
    <row r="161" spans="1:8" ht="19.5" customHeight="1">
      <c r="A161" s="527"/>
      <c r="B161" s="546"/>
      <c r="C161" s="629" t="s">
        <v>462</v>
      </c>
      <c r="D161" s="530" t="s">
        <v>222</v>
      </c>
      <c r="E161" s="549">
        <v>40150</v>
      </c>
      <c r="F161" s="549"/>
      <c r="G161" s="508">
        <v>32746</v>
      </c>
      <c r="H161" s="740">
        <f>G161/E161</f>
        <v>0.8155915317559154</v>
      </c>
    </row>
    <row r="162" spans="1:8" ht="19.5" customHeight="1">
      <c r="A162" s="527"/>
      <c r="B162" s="523"/>
      <c r="C162" s="576">
        <v>2700</v>
      </c>
      <c r="D162" s="530" t="s">
        <v>357</v>
      </c>
      <c r="E162" s="549">
        <v>1151</v>
      </c>
      <c r="F162" s="512"/>
      <c r="G162" s="508"/>
      <c r="H162" s="738">
        <f>G162/E162</f>
        <v>0</v>
      </c>
    </row>
    <row r="163" spans="1:8" ht="19.5" customHeight="1">
      <c r="A163" s="527"/>
      <c r="B163" s="528"/>
      <c r="C163" s="529"/>
      <c r="D163" s="548" t="s">
        <v>358</v>
      </c>
      <c r="E163" s="549"/>
      <c r="F163" s="531"/>
      <c r="G163" s="512"/>
      <c r="H163" s="526"/>
    </row>
    <row r="164" spans="1:8" ht="19.5" customHeight="1">
      <c r="A164" s="527"/>
      <c r="B164" s="528"/>
      <c r="C164" s="547"/>
      <c r="D164" s="511" t="s">
        <v>359</v>
      </c>
      <c r="E164" s="512"/>
      <c r="F164" s="531"/>
      <c r="G164" s="508"/>
      <c r="H164" s="526"/>
    </row>
    <row r="165" spans="1:8" ht="19.5" customHeight="1">
      <c r="A165" s="527"/>
      <c r="B165" s="546"/>
      <c r="C165" s="547">
        <v>2707</v>
      </c>
      <c r="D165" s="530" t="s">
        <v>357</v>
      </c>
      <c r="E165" s="531">
        <v>3213</v>
      </c>
      <c r="F165" s="531"/>
      <c r="G165" s="508"/>
      <c r="H165" s="500">
        <f>G165/E165</f>
        <v>0</v>
      </c>
    </row>
    <row r="166" spans="1:8" ht="19.5" customHeight="1">
      <c r="A166" s="527"/>
      <c r="B166" s="546"/>
      <c r="C166" s="576"/>
      <c r="D166" s="530" t="s">
        <v>358</v>
      </c>
      <c r="E166" s="549"/>
      <c r="F166" s="549"/>
      <c r="G166" s="512"/>
      <c r="H166" s="526"/>
    </row>
    <row r="167" spans="1:8" ht="19.5" customHeight="1">
      <c r="A167" s="555"/>
      <c r="B167" s="598"/>
      <c r="C167" s="557"/>
      <c r="D167" s="558" t="s">
        <v>359</v>
      </c>
      <c r="E167" s="515"/>
      <c r="F167" s="515"/>
      <c r="G167" s="719"/>
      <c r="H167" s="550"/>
    </row>
    <row r="168" spans="1:8" ht="19.5" customHeight="1">
      <c r="A168" s="541"/>
      <c r="B168" s="542">
        <v>80113</v>
      </c>
      <c r="C168" s="538"/>
      <c r="D168" s="543" t="s">
        <v>154</v>
      </c>
      <c r="E168" s="544">
        <f>SUM(E169)</f>
        <v>2183</v>
      </c>
      <c r="F168" s="544">
        <f>SUM(F169)</f>
        <v>0</v>
      </c>
      <c r="G168" s="648">
        <f>SUM(G169)</f>
        <v>0</v>
      </c>
      <c r="H168" s="742">
        <f>G168/E168</f>
        <v>0</v>
      </c>
    </row>
    <row r="169" spans="1:8" ht="28.5" customHeight="1">
      <c r="A169" s="555"/>
      <c r="B169" s="556"/>
      <c r="C169" s="557" t="s">
        <v>459</v>
      </c>
      <c r="D169" s="558" t="s">
        <v>157</v>
      </c>
      <c r="E169" s="559">
        <v>2183</v>
      </c>
      <c r="F169" s="559"/>
      <c r="G169" s="719">
        <v>0</v>
      </c>
      <c r="H169" s="500">
        <f>G169/E169</f>
        <v>0</v>
      </c>
    </row>
    <row r="170" spans="1:8" ht="24" customHeight="1">
      <c r="A170" s="551"/>
      <c r="B170" s="552">
        <v>80195</v>
      </c>
      <c r="C170" s="552"/>
      <c r="D170" s="553" t="s">
        <v>84</v>
      </c>
      <c r="E170" s="554">
        <f>SUM(E171)</f>
        <v>44955</v>
      </c>
      <c r="F170" s="554">
        <f>SUM(F171)</f>
        <v>0</v>
      </c>
      <c r="G170" s="625">
        <f>SUM(G171)</f>
        <v>8685</v>
      </c>
      <c r="H170" s="736">
        <f>G170/E170</f>
        <v>0.1931931931931932</v>
      </c>
    </row>
    <row r="171" spans="1:8" ht="19.5" customHeight="1">
      <c r="A171" s="545"/>
      <c r="B171" s="546"/>
      <c r="C171" s="546">
        <v>2030</v>
      </c>
      <c r="D171" s="548" t="s">
        <v>227</v>
      </c>
      <c r="E171" s="549">
        <v>44955</v>
      </c>
      <c r="F171" s="549"/>
      <c r="G171" s="508">
        <v>8685</v>
      </c>
      <c r="H171" s="738">
        <f>G171/E171</f>
        <v>0.1931931931931932</v>
      </c>
    </row>
    <row r="172" spans="1:8" ht="19.5" customHeight="1">
      <c r="A172" s="597"/>
      <c r="B172" s="598"/>
      <c r="C172" s="598"/>
      <c r="D172" s="599" t="s">
        <v>164</v>
      </c>
      <c r="E172" s="600"/>
      <c r="F172" s="600"/>
      <c r="G172" s="515"/>
      <c r="H172" s="739"/>
    </row>
    <row r="173" spans="1:8" ht="19.5" customHeight="1">
      <c r="A173" s="604">
        <v>852</v>
      </c>
      <c r="B173" s="606"/>
      <c r="C173" s="606"/>
      <c r="D173" s="607" t="s">
        <v>155</v>
      </c>
      <c r="E173" s="608">
        <f>SUM(E174+E176+E182+E188+E195+E200+E207+E211)</f>
        <v>6731313</v>
      </c>
      <c r="F173" s="608">
        <f>SUM(F174+F176+F182+F188+F195+F200+F207+F211)</f>
        <v>0</v>
      </c>
      <c r="G173" s="608">
        <f>SUM(G174+G176+G182+G188+G195+G200+G207+G211)</f>
        <v>7008250</v>
      </c>
      <c r="H173" s="500">
        <f>G173/E173</f>
        <v>1.0411416019430384</v>
      </c>
    </row>
    <row r="174" spans="1:8" ht="19.5" customHeight="1">
      <c r="A174" s="537"/>
      <c r="B174" s="621">
        <v>85202</v>
      </c>
      <c r="C174" s="621"/>
      <c r="D174" s="539" t="s">
        <v>187</v>
      </c>
      <c r="E174" s="540">
        <f>SUM(E175)</f>
        <v>519</v>
      </c>
      <c r="F174" s="625">
        <f>SUM(F175)</f>
        <v>0</v>
      </c>
      <c r="G174" s="504">
        <f>SUM(G175)</f>
        <v>0</v>
      </c>
      <c r="H174" s="742">
        <f>G174/E174</f>
        <v>0</v>
      </c>
    </row>
    <row r="175" spans="1:8" ht="19.5" customHeight="1">
      <c r="A175" s="568"/>
      <c r="B175" s="556"/>
      <c r="C175" s="556" t="s">
        <v>112</v>
      </c>
      <c r="D175" s="514" t="s">
        <v>113</v>
      </c>
      <c r="E175" s="515">
        <v>519</v>
      </c>
      <c r="F175" s="559"/>
      <c r="G175" s="596">
        <v>0</v>
      </c>
      <c r="H175" s="500">
        <f>G175/E175</f>
        <v>0</v>
      </c>
    </row>
    <row r="176" spans="1:8" ht="19.5" customHeight="1">
      <c r="A176" s="521"/>
      <c r="B176" s="523">
        <v>85212</v>
      </c>
      <c r="C176" s="523"/>
      <c r="D176" s="524" t="s">
        <v>220</v>
      </c>
      <c r="E176" s="524">
        <f>SUM(E177:E181)</f>
        <v>5413288</v>
      </c>
      <c r="F176" s="524">
        <f>SUM(F177:F181)</f>
        <v>0</v>
      </c>
      <c r="G176" s="511">
        <f>SUM(G177:G181)</f>
        <v>5450000</v>
      </c>
      <c r="H176" s="742">
        <f>G176/E176</f>
        <v>1.0067818301926665</v>
      </c>
    </row>
    <row r="177" spans="1:8" ht="17.25" customHeight="1">
      <c r="A177" s="527"/>
      <c r="B177" s="528"/>
      <c r="C177" s="528"/>
      <c r="D177" s="530" t="s">
        <v>221</v>
      </c>
      <c r="E177" s="530"/>
      <c r="F177" s="530"/>
      <c r="G177" s="717"/>
      <c r="H177" s="526"/>
    </row>
    <row r="178" spans="1:8" ht="18" customHeight="1">
      <c r="A178" s="527"/>
      <c r="B178" s="528"/>
      <c r="C178" s="529" t="s">
        <v>462</v>
      </c>
      <c r="D178" s="530" t="s">
        <v>113</v>
      </c>
      <c r="E178" s="531">
        <v>13345</v>
      </c>
      <c r="F178" s="531"/>
      <c r="G178" s="716">
        <v>10000</v>
      </c>
      <c r="H178" s="500">
        <f>G178/E178</f>
        <v>0.7493443237167479</v>
      </c>
    </row>
    <row r="179" spans="1:8" ht="19.5" customHeight="1">
      <c r="A179" s="527"/>
      <c r="B179" s="528"/>
      <c r="C179" s="528">
        <v>2010</v>
      </c>
      <c r="D179" s="530" t="s">
        <v>228</v>
      </c>
      <c r="E179" s="531">
        <v>5399943</v>
      </c>
      <c r="F179" s="531"/>
      <c r="G179" s="716">
        <v>5440000</v>
      </c>
      <c r="H179" s="738">
        <f>G179/E179</f>
        <v>1.0074180412645097</v>
      </c>
    </row>
    <row r="180" spans="1:8" ht="19.5" customHeight="1">
      <c r="A180" s="527"/>
      <c r="B180" s="528"/>
      <c r="C180" s="528"/>
      <c r="D180" s="530" t="s">
        <v>214</v>
      </c>
      <c r="E180" s="530"/>
      <c r="F180" s="530"/>
      <c r="G180" s="716"/>
      <c r="H180" s="550"/>
    </row>
    <row r="181" spans="1:8" ht="19.5" customHeight="1">
      <c r="A181" s="555"/>
      <c r="B181" s="556"/>
      <c r="C181" s="556"/>
      <c r="D181" s="558" t="s">
        <v>215</v>
      </c>
      <c r="E181" s="558"/>
      <c r="F181" s="558"/>
      <c r="G181" s="719"/>
      <c r="H181" s="571"/>
    </row>
    <row r="182" spans="1:8" ht="19.5" customHeight="1">
      <c r="A182" s="551"/>
      <c r="B182" s="523">
        <v>85213</v>
      </c>
      <c r="C182" s="523"/>
      <c r="D182" s="524" t="s">
        <v>158</v>
      </c>
      <c r="E182" s="524">
        <f>SUM(E183:E187)</f>
        <v>39223</v>
      </c>
      <c r="F182" s="524">
        <f>SUM(F183:F187)</f>
        <v>0</v>
      </c>
      <c r="G182" s="511">
        <f>SUM(G183:G187)</f>
        <v>51000</v>
      </c>
      <c r="H182" s="736">
        <f>G182/E182</f>
        <v>1.3002575019758815</v>
      </c>
    </row>
    <row r="183" spans="1:8" ht="19.5" customHeight="1">
      <c r="A183" s="527"/>
      <c r="B183" s="528"/>
      <c r="C183" s="528"/>
      <c r="D183" s="530" t="s">
        <v>159</v>
      </c>
      <c r="E183" s="530"/>
      <c r="F183" s="530"/>
      <c r="G183" s="717"/>
      <c r="H183" s="620"/>
    </row>
    <row r="184" spans="1:8" ht="19.5" customHeight="1">
      <c r="A184" s="545"/>
      <c r="B184" s="546"/>
      <c r="C184" s="546"/>
      <c r="D184" s="548" t="s">
        <v>160</v>
      </c>
      <c r="E184" s="548"/>
      <c r="F184" s="548"/>
      <c r="G184" s="507"/>
      <c r="H184" s="526"/>
    </row>
    <row r="185" spans="1:8" ht="19.5" customHeight="1">
      <c r="A185" s="521"/>
      <c r="B185" s="523"/>
      <c r="C185" s="523">
        <v>2010</v>
      </c>
      <c r="D185" s="524" t="s">
        <v>228</v>
      </c>
      <c r="E185" s="525">
        <v>39223</v>
      </c>
      <c r="F185" s="525"/>
      <c r="G185" s="512">
        <v>51000</v>
      </c>
      <c r="H185" s="738">
        <f>G185/E185</f>
        <v>1.3002575019758815</v>
      </c>
    </row>
    <row r="186" spans="1:8" ht="19.5" customHeight="1">
      <c r="A186" s="527"/>
      <c r="B186" s="528"/>
      <c r="C186" s="528"/>
      <c r="D186" s="530" t="s">
        <v>214</v>
      </c>
      <c r="E186" s="530"/>
      <c r="F186" s="530"/>
      <c r="G186" s="716"/>
      <c r="H186" s="550"/>
    </row>
    <row r="187" spans="1:8" ht="19.5" customHeight="1">
      <c r="A187" s="555"/>
      <c r="B187" s="528"/>
      <c r="C187" s="528"/>
      <c r="D187" s="530" t="s">
        <v>215</v>
      </c>
      <c r="E187" s="530"/>
      <c r="F187" s="530"/>
      <c r="G187" s="716"/>
      <c r="H187" s="571"/>
    </row>
    <row r="188" spans="1:8" ht="16.5" customHeight="1">
      <c r="A188" s="551"/>
      <c r="B188" s="552">
        <v>85214</v>
      </c>
      <c r="C188" s="552"/>
      <c r="D188" s="553" t="s">
        <v>161</v>
      </c>
      <c r="E188" s="553">
        <f>SUM(E189:E194)</f>
        <v>661448</v>
      </c>
      <c r="F188" s="553">
        <f>SUM(F189:F194)</f>
        <v>0</v>
      </c>
      <c r="G188" s="727">
        <f>SUM(G189:G194)</f>
        <v>924000</v>
      </c>
      <c r="H188" s="742">
        <f>G188/E188</f>
        <v>1.3969352088146008</v>
      </c>
    </row>
    <row r="189" spans="1:8" ht="17.25" customHeight="1">
      <c r="A189" s="545"/>
      <c r="B189" s="546"/>
      <c r="C189" s="546"/>
      <c r="D189" s="548" t="s">
        <v>162</v>
      </c>
      <c r="E189" s="548"/>
      <c r="F189" s="548"/>
      <c r="G189" s="507"/>
      <c r="H189" s="526"/>
    </row>
    <row r="190" spans="1:8" ht="18.75" customHeight="1">
      <c r="A190" s="521"/>
      <c r="B190" s="523"/>
      <c r="C190" s="523">
        <v>2010</v>
      </c>
      <c r="D190" s="524" t="s">
        <v>228</v>
      </c>
      <c r="E190" s="525">
        <v>352058</v>
      </c>
      <c r="F190" s="525"/>
      <c r="G190" s="512">
        <v>401000</v>
      </c>
      <c r="H190" s="738">
        <f>G190/E190</f>
        <v>1.139016866539036</v>
      </c>
    </row>
    <row r="191" spans="1:8" ht="16.5" customHeight="1">
      <c r="A191" s="527"/>
      <c r="B191" s="528"/>
      <c r="C191" s="528"/>
      <c r="D191" s="530" t="s">
        <v>214</v>
      </c>
      <c r="E191" s="530"/>
      <c r="F191" s="530"/>
      <c r="G191" s="716"/>
      <c r="H191" s="550"/>
    </row>
    <row r="192" spans="1:8" ht="16.5" customHeight="1">
      <c r="A192" s="527"/>
      <c r="B192" s="528"/>
      <c r="C192" s="528"/>
      <c r="D192" s="530" t="s">
        <v>215</v>
      </c>
      <c r="E192" s="530"/>
      <c r="F192" s="530"/>
      <c r="G192" s="716"/>
      <c r="H192" s="620"/>
    </row>
    <row r="193" spans="1:8" ht="19.5" customHeight="1">
      <c r="A193" s="527"/>
      <c r="B193" s="528"/>
      <c r="C193" s="528">
        <v>2030</v>
      </c>
      <c r="D193" s="530" t="s">
        <v>163</v>
      </c>
      <c r="E193" s="531">
        <v>309390</v>
      </c>
      <c r="F193" s="531"/>
      <c r="G193" s="716">
        <v>523000</v>
      </c>
      <c r="H193" s="740">
        <f>G193/E193</f>
        <v>1.6904230905976276</v>
      </c>
    </row>
    <row r="194" spans="1:8" ht="19.5" customHeight="1">
      <c r="A194" s="527"/>
      <c r="B194" s="528"/>
      <c r="C194" s="528"/>
      <c r="D194" s="530" t="s">
        <v>164</v>
      </c>
      <c r="E194" s="530"/>
      <c r="F194" s="530"/>
      <c r="G194" s="716"/>
      <c r="H194" s="571"/>
    </row>
    <row r="195" spans="1:8" ht="19.5" customHeight="1">
      <c r="A195" s="566"/>
      <c r="B195" s="502">
        <v>85219</v>
      </c>
      <c r="C195" s="502"/>
      <c r="D195" s="503" t="s">
        <v>165</v>
      </c>
      <c r="E195" s="504">
        <f>SUM(E196:E199)</f>
        <v>361795</v>
      </c>
      <c r="F195" s="504">
        <f>SUM(F196:F199)</f>
        <v>0</v>
      </c>
      <c r="G195" s="504">
        <f>SUM(G196:G199)</f>
        <v>403000</v>
      </c>
      <c r="H195" s="742">
        <f>G195/E195</f>
        <v>1.1138904628311612</v>
      </c>
    </row>
    <row r="196" spans="1:8" ht="19.5" customHeight="1">
      <c r="A196" s="545"/>
      <c r="B196" s="505"/>
      <c r="C196" s="506" t="s">
        <v>459</v>
      </c>
      <c r="D196" s="507" t="s">
        <v>157</v>
      </c>
      <c r="E196" s="508">
        <v>2602</v>
      </c>
      <c r="F196" s="508"/>
      <c r="G196" s="630">
        <v>0</v>
      </c>
      <c r="H196" s="738">
        <f>G196/E196</f>
        <v>0</v>
      </c>
    </row>
    <row r="197" spans="1:8" ht="19.5" customHeight="1">
      <c r="A197" s="567"/>
      <c r="B197" s="505"/>
      <c r="C197" s="506" t="s">
        <v>461</v>
      </c>
      <c r="D197" s="507" t="s">
        <v>104</v>
      </c>
      <c r="E197" s="508">
        <v>22193</v>
      </c>
      <c r="F197" s="508"/>
      <c r="G197" s="631">
        <v>12000</v>
      </c>
      <c r="H197" s="738">
        <f>G197/E197</f>
        <v>0.5407110350110396</v>
      </c>
    </row>
    <row r="198" spans="1:8" ht="19.5" customHeight="1">
      <c r="A198" s="567"/>
      <c r="B198" s="505"/>
      <c r="C198" s="505">
        <v>2030</v>
      </c>
      <c r="D198" s="507" t="s">
        <v>163</v>
      </c>
      <c r="E198" s="508">
        <v>337000</v>
      </c>
      <c r="F198" s="508"/>
      <c r="G198" s="508">
        <v>391000</v>
      </c>
      <c r="H198" s="738">
        <f>G198/E198</f>
        <v>1.1602373887240356</v>
      </c>
    </row>
    <row r="199" spans="1:8" ht="19.5" customHeight="1">
      <c r="A199" s="568"/>
      <c r="B199" s="513"/>
      <c r="C199" s="513"/>
      <c r="D199" s="514" t="s">
        <v>164</v>
      </c>
      <c r="E199" s="515"/>
      <c r="F199" s="515"/>
      <c r="G199" s="515"/>
      <c r="H199" s="526"/>
    </row>
    <row r="200" spans="1:8" ht="19.5" customHeight="1">
      <c r="A200" s="551"/>
      <c r="B200" s="552">
        <v>85228</v>
      </c>
      <c r="C200" s="552"/>
      <c r="D200" s="553" t="s">
        <v>166</v>
      </c>
      <c r="E200" s="554">
        <f>SUM(E201:E206)</f>
        <v>93540</v>
      </c>
      <c r="F200" s="554">
        <f>SUM(F201:F206)</f>
        <v>0</v>
      </c>
      <c r="G200" s="625">
        <f>SUM(G201:G206)</f>
        <v>98250</v>
      </c>
      <c r="H200" s="738">
        <f>G200/E200</f>
        <v>1.0503527902501604</v>
      </c>
    </row>
    <row r="201" spans="1:8" ht="19.5" customHeight="1">
      <c r="A201" s="527"/>
      <c r="B201" s="528"/>
      <c r="C201" s="529" t="s">
        <v>459</v>
      </c>
      <c r="D201" s="530" t="s">
        <v>157</v>
      </c>
      <c r="E201" s="531">
        <v>33182</v>
      </c>
      <c r="F201" s="531"/>
      <c r="G201" s="716">
        <v>35000</v>
      </c>
      <c r="H201" s="738">
        <f>G201/E201</f>
        <v>1.0547887408836116</v>
      </c>
    </row>
    <row r="202" spans="1:8" ht="19.5" customHeight="1" thickBot="1">
      <c r="A202" s="758"/>
      <c r="B202" s="759"/>
      <c r="C202" s="759">
        <v>2010</v>
      </c>
      <c r="D202" s="760" t="s">
        <v>228</v>
      </c>
      <c r="E202" s="769">
        <v>60000</v>
      </c>
      <c r="F202" s="769"/>
      <c r="G202" s="770">
        <v>63000</v>
      </c>
      <c r="H202" s="656">
        <f>G202/E202</f>
        <v>1.05</v>
      </c>
    </row>
    <row r="203" spans="1:8" ht="19.5" customHeight="1">
      <c r="A203" s="763"/>
      <c r="B203" s="764"/>
      <c r="C203" s="764"/>
      <c r="D203" s="765" t="s">
        <v>214</v>
      </c>
      <c r="E203" s="765"/>
      <c r="F203" s="765"/>
      <c r="G203" s="771"/>
      <c r="H203" s="767"/>
    </row>
    <row r="204" spans="1:8" ht="19.5" customHeight="1">
      <c r="A204" s="527"/>
      <c r="B204" s="528"/>
      <c r="C204" s="528"/>
      <c r="D204" s="530" t="s">
        <v>215</v>
      </c>
      <c r="E204" s="530"/>
      <c r="F204" s="530"/>
      <c r="G204" s="716"/>
      <c r="H204" s="526"/>
    </row>
    <row r="205" spans="1:8" ht="19.5" customHeight="1">
      <c r="A205" s="527"/>
      <c r="B205" s="528"/>
      <c r="C205" s="528">
        <v>2360</v>
      </c>
      <c r="D205" s="530" t="s">
        <v>110</v>
      </c>
      <c r="E205" s="530">
        <v>358</v>
      </c>
      <c r="F205" s="530"/>
      <c r="G205" s="716">
        <v>250</v>
      </c>
      <c r="H205" s="738">
        <f>G205/E205</f>
        <v>0.6983240223463687</v>
      </c>
    </row>
    <row r="206" spans="1:8" ht="22.5" customHeight="1">
      <c r="A206" s="527"/>
      <c r="B206" s="528"/>
      <c r="C206" s="528"/>
      <c r="D206" s="530" t="s">
        <v>216</v>
      </c>
      <c r="E206" s="530"/>
      <c r="F206" s="530"/>
      <c r="G206" s="717"/>
      <c r="H206" s="550"/>
    </row>
    <row r="207" spans="1:8" ht="24.75" customHeight="1">
      <c r="A207" s="551"/>
      <c r="B207" s="552">
        <v>85278</v>
      </c>
      <c r="C207" s="552"/>
      <c r="D207" s="553" t="s">
        <v>248</v>
      </c>
      <c r="E207" s="554">
        <f>SUM(E208)</f>
        <v>5000</v>
      </c>
      <c r="F207" s="554">
        <f>SUM(F208)</f>
        <v>0</v>
      </c>
      <c r="G207" s="625">
        <f>SUM(G208)</f>
        <v>0</v>
      </c>
      <c r="H207" s="742">
        <f>G207/E207</f>
        <v>0</v>
      </c>
    </row>
    <row r="208" spans="1:8" ht="19.5" customHeight="1">
      <c r="A208" s="527"/>
      <c r="B208" s="528"/>
      <c r="C208" s="528">
        <v>2010</v>
      </c>
      <c r="D208" s="530" t="s">
        <v>228</v>
      </c>
      <c r="E208" s="531">
        <v>5000</v>
      </c>
      <c r="F208" s="531"/>
      <c r="G208" s="717">
        <v>0</v>
      </c>
      <c r="H208" s="500">
        <f>G208/E208</f>
        <v>0</v>
      </c>
    </row>
    <row r="209" spans="1:8" ht="24.75" customHeight="1">
      <c r="A209" s="527"/>
      <c r="B209" s="528"/>
      <c r="C209" s="528"/>
      <c r="D209" s="530" t="s">
        <v>214</v>
      </c>
      <c r="E209" s="530"/>
      <c r="F209" s="530"/>
      <c r="G209" s="717"/>
      <c r="H209" s="620"/>
    </row>
    <row r="210" spans="1:8" ht="25.5" customHeight="1">
      <c r="A210" s="555"/>
      <c r="B210" s="556"/>
      <c r="C210" s="556"/>
      <c r="D210" s="558" t="s">
        <v>215</v>
      </c>
      <c r="E210" s="558"/>
      <c r="F210" s="558"/>
      <c r="G210" s="561"/>
      <c r="H210" s="571"/>
    </row>
    <row r="211" spans="1:8" ht="19.5" customHeight="1">
      <c r="A211" s="521"/>
      <c r="B211" s="523">
        <v>85295</v>
      </c>
      <c r="C211" s="523"/>
      <c r="D211" s="524" t="s">
        <v>84</v>
      </c>
      <c r="E211" s="524">
        <f>SUM(E212:E213)</f>
        <v>156500</v>
      </c>
      <c r="F211" s="524">
        <f>SUM(F212:F213)</f>
        <v>0</v>
      </c>
      <c r="G211" s="511">
        <f>SUM(G212:G213)</f>
        <v>82000</v>
      </c>
      <c r="H211" s="736">
        <f>G211/E211</f>
        <v>0.5239616613418531</v>
      </c>
    </row>
    <row r="212" spans="1:8" ht="19.5" customHeight="1">
      <c r="A212" s="527"/>
      <c r="B212" s="528"/>
      <c r="C212" s="528">
        <v>2030</v>
      </c>
      <c r="D212" s="530" t="s">
        <v>163</v>
      </c>
      <c r="E212" s="531">
        <v>156500</v>
      </c>
      <c r="F212" s="531"/>
      <c r="G212" s="716">
        <v>82000</v>
      </c>
      <c r="H212" s="740">
        <f>G212/E212</f>
        <v>0.5239616613418531</v>
      </c>
    </row>
    <row r="213" spans="1:8" ht="17.25" customHeight="1">
      <c r="A213" s="527"/>
      <c r="B213" s="528"/>
      <c r="C213" s="528"/>
      <c r="D213" s="530" t="s">
        <v>164</v>
      </c>
      <c r="E213" s="531"/>
      <c r="F213" s="531"/>
      <c r="G213" s="716"/>
      <c r="H213" s="571"/>
    </row>
    <row r="214" spans="1:8" s="36" customFormat="1" ht="16.5" customHeight="1">
      <c r="A214" s="532">
        <v>854</v>
      </c>
      <c r="B214" s="533"/>
      <c r="C214" s="533"/>
      <c r="D214" s="534" t="s">
        <v>189</v>
      </c>
      <c r="E214" s="535">
        <f>SUM(E216)</f>
        <v>231251</v>
      </c>
      <c r="F214" s="534">
        <f>SUM(F215:F216)</f>
        <v>0</v>
      </c>
      <c r="G214" s="535">
        <f>SUM(G215)</f>
        <v>0</v>
      </c>
      <c r="H214" s="500">
        <f>G214/E214</f>
        <v>0</v>
      </c>
    </row>
    <row r="215" spans="1:8" ht="19.5" customHeight="1">
      <c r="A215" s="537"/>
      <c r="B215" s="538">
        <v>85415</v>
      </c>
      <c r="C215" s="538"/>
      <c r="D215" s="539" t="s">
        <v>190</v>
      </c>
      <c r="E215" s="540">
        <f>SUM(E216:E217)</f>
        <v>231251</v>
      </c>
      <c r="F215" s="540">
        <f>SUM(F216:F217)</f>
        <v>0</v>
      </c>
      <c r="G215" s="504">
        <f>SUM(G216:G217)</f>
        <v>0</v>
      </c>
      <c r="H215" s="742">
        <f>G215/E215</f>
        <v>0</v>
      </c>
    </row>
    <row r="216" spans="1:8" ht="19.5" customHeight="1">
      <c r="A216" s="541"/>
      <c r="B216" s="542"/>
      <c r="C216" s="542">
        <v>2030</v>
      </c>
      <c r="D216" s="543" t="s">
        <v>163</v>
      </c>
      <c r="E216" s="544">
        <v>231251</v>
      </c>
      <c r="F216" s="544"/>
      <c r="G216" s="648">
        <v>0</v>
      </c>
      <c r="H216" s="500">
        <f>G216/E216</f>
        <v>0</v>
      </c>
    </row>
    <row r="217" spans="1:8" ht="19.5" customHeight="1">
      <c r="A217" s="597"/>
      <c r="B217" s="598"/>
      <c r="C217" s="598"/>
      <c r="D217" s="599" t="s">
        <v>164</v>
      </c>
      <c r="E217" s="600"/>
      <c r="F217" s="600"/>
      <c r="G217" s="515"/>
      <c r="H217" s="571"/>
    </row>
    <row r="218" spans="1:8" ht="19.5" customHeight="1">
      <c r="A218" s="532">
        <v>900</v>
      </c>
      <c r="B218" s="533"/>
      <c r="C218" s="533"/>
      <c r="D218" s="534" t="s">
        <v>191</v>
      </c>
      <c r="E218" s="535">
        <f>SUM(E219+E223)</f>
        <v>308732</v>
      </c>
      <c r="F218" s="535">
        <f>SUM(F219+F223)</f>
        <v>0</v>
      </c>
      <c r="G218" s="535">
        <f>SUM(G219+G223)</f>
        <v>0</v>
      </c>
      <c r="H218" s="500">
        <f>G218/E218</f>
        <v>0</v>
      </c>
    </row>
    <row r="219" spans="1:8" s="232" customFormat="1" ht="18" customHeight="1">
      <c r="A219" s="632"/>
      <c r="B219" s="587">
        <v>90002</v>
      </c>
      <c r="C219" s="587"/>
      <c r="D219" s="589" t="s">
        <v>193</v>
      </c>
      <c r="E219" s="633">
        <f>SUM(E220:E222)</f>
        <v>308160</v>
      </c>
      <c r="F219" s="633">
        <f>SUM(F220:F222)</f>
        <v>0</v>
      </c>
      <c r="G219" s="728">
        <f>SUM(G220:G222)</f>
        <v>0</v>
      </c>
      <c r="H219" s="736">
        <f>G219/E219</f>
        <v>0</v>
      </c>
    </row>
    <row r="220" spans="1:8" s="232" customFormat="1" ht="17.25" customHeight="1">
      <c r="A220" s="634"/>
      <c r="B220" s="635"/>
      <c r="C220" s="635">
        <v>6260</v>
      </c>
      <c r="D220" s="636" t="s">
        <v>262</v>
      </c>
      <c r="E220" s="574">
        <v>308160</v>
      </c>
      <c r="F220" s="574"/>
      <c r="G220" s="573">
        <v>0</v>
      </c>
      <c r="H220" s="740">
        <f>G220/E220</f>
        <v>0</v>
      </c>
    </row>
    <row r="221" spans="1:8" s="232" customFormat="1" ht="18" customHeight="1">
      <c r="A221" s="637"/>
      <c r="B221" s="578"/>
      <c r="C221" s="578"/>
      <c r="D221" s="580" t="s">
        <v>263</v>
      </c>
      <c r="E221" s="577"/>
      <c r="F221" s="577"/>
      <c r="G221" s="631"/>
      <c r="H221" s="526"/>
    </row>
    <row r="222" spans="1:8" s="232" customFormat="1" ht="15.75" customHeight="1">
      <c r="A222" s="638"/>
      <c r="B222" s="593"/>
      <c r="C222" s="593"/>
      <c r="D222" s="594" t="s">
        <v>264</v>
      </c>
      <c r="E222" s="595"/>
      <c r="F222" s="595"/>
      <c r="G222" s="721"/>
      <c r="H222" s="550"/>
    </row>
    <row r="223" spans="1:8" ht="19.5" customHeight="1">
      <c r="A223" s="537"/>
      <c r="B223" s="538">
        <v>90020</v>
      </c>
      <c r="C223" s="538"/>
      <c r="D223" s="539" t="s">
        <v>265</v>
      </c>
      <c r="E223" s="540">
        <f>SUM(E224:E225)</f>
        <v>572</v>
      </c>
      <c r="F223" s="540">
        <f>SUM(F224:F225)</f>
        <v>0</v>
      </c>
      <c r="G223" s="504">
        <f>SUM(G224:G225)</f>
        <v>0</v>
      </c>
      <c r="H223" s="742">
        <f>G223/E223</f>
        <v>0</v>
      </c>
    </row>
    <row r="224" spans="1:8" ht="19.5" customHeight="1">
      <c r="A224" s="545"/>
      <c r="B224" s="546"/>
      <c r="C224" s="546"/>
      <c r="D224" s="548" t="s">
        <v>266</v>
      </c>
      <c r="E224" s="549"/>
      <c r="F224" s="549"/>
      <c r="G224" s="508"/>
      <c r="H224" s="526"/>
    </row>
    <row r="225" spans="1:8" ht="19.5" customHeight="1">
      <c r="A225" s="597"/>
      <c r="B225" s="598"/>
      <c r="C225" s="605" t="s">
        <v>458</v>
      </c>
      <c r="D225" s="599" t="s">
        <v>267</v>
      </c>
      <c r="E225" s="600">
        <v>572</v>
      </c>
      <c r="F225" s="600"/>
      <c r="G225" s="515">
        <v>0</v>
      </c>
      <c r="H225" s="520">
        <f>G225/E225</f>
        <v>0</v>
      </c>
    </row>
    <row r="226" spans="1:8" ht="19.5" customHeight="1">
      <c r="A226" s="532">
        <v>921</v>
      </c>
      <c r="B226" s="533"/>
      <c r="C226" s="533"/>
      <c r="D226" s="534" t="s">
        <v>167</v>
      </c>
      <c r="E226" s="535">
        <f>SUM(E227+E231+E236+E244)</f>
        <v>725151</v>
      </c>
      <c r="F226" s="535">
        <f>SUM(F227+F231+F236+F244)</f>
        <v>0</v>
      </c>
      <c r="G226" s="535">
        <f>SUM(G231+G236+G244)</f>
        <v>15000</v>
      </c>
      <c r="H226" s="500">
        <f>G226/E226</f>
        <v>0.020685346913953094</v>
      </c>
    </row>
    <row r="227" spans="1:8" s="231" customFormat="1" ht="19.5" customHeight="1">
      <c r="A227" s="537"/>
      <c r="B227" s="538">
        <v>92105</v>
      </c>
      <c r="C227" s="538"/>
      <c r="D227" s="539" t="s">
        <v>368</v>
      </c>
      <c r="E227" s="540">
        <f>SUM(E228:E230)</f>
        <v>2994</v>
      </c>
      <c r="F227" s="540">
        <f>SUM(F228:F230)</f>
        <v>0</v>
      </c>
      <c r="G227" s="504">
        <f>SUM(G228:G230)</f>
        <v>0</v>
      </c>
      <c r="H227" s="742">
        <f>G227/E227</f>
        <v>0</v>
      </c>
    </row>
    <row r="228" spans="1:8" ht="19.5" customHeight="1">
      <c r="A228" s="603"/>
      <c r="B228" s="542"/>
      <c r="C228" s="542">
        <v>2700</v>
      </c>
      <c r="D228" s="543" t="s">
        <v>357</v>
      </c>
      <c r="E228" s="544">
        <v>2994</v>
      </c>
      <c r="F228" s="544"/>
      <c r="G228" s="648">
        <v>0</v>
      </c>
      <c r="H228" s="500">
        <f>G228/E228</f>
        <v>0</v>
      </c>
    </row>
    <row r="229" spans="1:8" ht="19.5" customHeight="1">
      <c r="A229" s="603"/>
      <c r="B229" s="542"/>
      <c r="C229" s="542"/>
      <c r="D229" s="543" t="s">
        <v>358</v>
      </c>
      <c r="E229" s="544"/>
      <c r="F229" s="544"/>
      <c r="G229" s="648"/>
      <c r="H229" s="526"/>
    </row>
    <row r="230" spans="1:8" ht="19.5" customHeight="1">
      <c r="A230" s="639"/>
      <c r="B230" s="523"/>
      <c r="C230" s="523"/>
      <c r="D230" s="524" t="s">
        <v>359</v>
      </c>
      <c r="E230" s="525"/>
      <c r="F230" s="525"/>
      <c r="G230" s="512"/>
      <c r="H230" s="550"/>
    </row>
    <row r="231" spans="1:8" ht="19.5" customHeight="1">
      <c r="A231" s="537"/>
      <c r="B231" s="538">
        <v>92109</v>
      </c>
      <c r="C231" s="538"/>
      <c r="D231" s="539" t="s">
        <v>168</v>
      </c>
      <c r="E231" s="540">
        <f>SUM(E232:E235)</f>
        <v>10330</v>
      </c>
      <c r="F231" s="540">
        <f>SUM(F232:F235)</f>
        <v>0</v>
      </c>
      <c r="G231" s="504">
        <f>SUM(G232)</f>
        <v>10000</v>
      </c>
      <c r="H231" s="736">
        <f>G231/E231</f>
        <v>0.968054211035818</v>
      </c>
    </row>
    <row r="232" spans="1:8" ht="19.5" customHeight="1">
      <c r="A232" s="521"/>
      <c r="B232" s="523"/>
      <c r="C232" s="522" t="s">
        <v>459</v>
      </c>
      <c r="D232" s="524" t="s">
        <v>157</v>
      </c>
      <c r="E232" s="525">
        <v>8330</v>
      </c>
      <c r="F232" s="525"/>
      <c r="G232" s="512">
        <v>10000</v>
      </c>
      <c r="H232" s="740">
        <f>G232/E232</f>
        <v>1.2004801920768307</v>
      </c>
    </row>
    <row r="233" spans="1:8" ht="19.5" customHeight="1">
      <c r="A233" s="527"/>
      <c r="B233" s="528"/>
      <c r="C233" s="528">
        <v>2700</v>
      </c>
      <c r="D233" s="530" t="s">
        <v>269</v>
      </c>
      <c r="E233" s="531">
        <v>2000</v>
      </c>
      <c r="F233" s="531"/>
      <c r="G233" s="716">
        <v>0</v>
      </c>
      <c r="H233" s="738">
        <f>G233/E233</f>
        <v>0</v>
      </c>
    </row>
    <row r="234" spans="1:8" ht="19.5" customHeight="1">
      <c r="A234" s="527"/>
      <c r="B234" s="528"/>
      <c r="C234" s="528"/>
      <c r="D234" s="530" t="s">
        <v>268</v>
      </c>
      <c r="E234" s="531"/>
      <c r="F234" s="531"/>
      <c r="G234" s="716"/>
      <c r="H234" s="526"/>
    </row>
    <row r="235" spans="1:8" ht="19.5" customHeight="1">
      <c r="A235" s="555"/>
      <c r="B235" s="556"/>
      <c r="C235" s="556"/>
      <c r="D235" s="558" t="s">
        <v>270</v>
      </c>
      <c r="E235" s="559"/>
      <c r="F235" s="559"/>
      <c r="G235" s="719"/>
      <c r="H235" s="550"/>
    </row>
    <row r="236" spans="1:8" ht="19.5" customHeight="1">
      <c r="A236" s="537"/>
      <c r="B236" s="538">
        <v>92120</v>
      </c>
      <c r="C236" s="538"/>
      <c r="D236" s="539" t="s">
        <v>219</v>
      </c>
      <c r="E236" s="540">
        <f>SUM(E237:E243)</f>
        <v>707848</v>
      </c>
      <c r="F236" s="540">
        <f>SUM(F237:F243)</f>
        <v>0</v>
      </c>
      <c r="G236" s="504">
        <f>SUM(G237:G243)</f>
        <v>0</v>
      </c>
      <c r="H236" s="742">
        <f>G236/E236</f>
        <v>0</v>
      </c>
    </row>
    <row r="237" spans="1:9" ht="19.5" customHeight="1">
      <c r="A237" s="521"/>
      <c r="B237" s="640"/>
      <c r="C237" s="582">
        <v>6298</v>
      </c>
      <c r="D237" s="641" t="s">
        <v>369</v>
      </c>
      <c r="E237" s="586">
        <v>95160</v>
      </c>
      <c r="F237" s="586"/>
      <c r="G237" s="581">
        <v>0</v>
      </c>
      <c r="H237" s="738">
        <f>G237/E237</f>
        <v>0</v>
      </c>
      <c r="I237" s="67"/>
    </row>
    <row r="238" spans="1:9" ht="19.5" customHeight="1">
      <c r="A238" s="527"/>
      <c r="B238" s="642"/>
      <c r="C238" s="617"/>
      <c r="D238" s="619" t="s">
        <v>370</v>
      </c>
      <c r="E238" s="619"/>
      <c r="F238" s="619"/>
      <c r="G238" s="720"/>
      <c r="H238" s="550"/>
      <c r="I238" s="67"/>
    </row>
    <row r="239" spans="1:8" ht="19.5" customHeight="1">
      <c r="A239" s="527"/>
      <c r="B239" s="528"/>
      <c r="C239" s="528"/>
      <c r="D239" s="530" t="s">
        <v>371</v>
      </c>
      <c r="E239" s="530"/>
      <c r="F239" s="530"/>
      <c r="G239" s="716"/>
      <c r="H239" s="620"/>
    </row>
    <row r="240" spans="1:8" ht="19.5" customHeight="1">
      <c r="A240" s="527"/>
      <c r="B240" s="528"/>
      <c r="C240" s="528">
        <v>6330</v>
      </c>
      <c r="D240" s="530" t="s">
        <v>227</v>
      </c>
      <c r="E240" s="531">
        <v>600000</v>
      </c>
      <c r="F240" s="530"/>
      <c r="G240" s="716"/>
      <c r="H240" s="620"/>
    </row>
    <row r="241" spans="1:8" ht="19.5" customHeight="1">
      <c r="A241" s="527"/>
      <c r="B241" s="528"/>
      <c r="C241" s="528"/>
      <c r="D241" s="530" t="s">
        <v>226</v>
      </c>
      <c r="E241" s="530"/>
      <c r="F241" s="530"/>
      <c r="G241" s="716"/>
      <c r="H241" s="550"/>
    </row>
    <row r="242" spans="1:8" ht="19.5" customHeight="1">
      <c r="A242" s="527"/>
      <c r="B242" s="528"/>
      <c r="C242" s="528">
        <v>6339</v>
      </c>
      <c r="D242" s="530" t="s">
        <v>227</v>
      </c>
      <c r="E242" s="531">
        <v>12688</v>
      </c>
      <c r="F242" s="531"/>
      <c r="G242" s="716">
        <v>0</v>
      </c>
      <c r="H242" s="740">
        <f>G242/E242</f>
        <v>0</v>
      </c>
    </row>
    <row r="243" spans="1:8" ht="19.5" customHeight="1">
      <c r="A243" s="555"/>
      <c r="B243" s="556"/>
      <c r="C243" s="556"/>
      <c r="D243" s="558" t="s">
        <v>226</v>
      </c>
      <c r="E243" s="558"/>
      <c r="F243" s="558"/>
      <c r="G243" s="719"/>
      <c r="H243" s="571"/>
    </row>
    <row r="244" spans="1:8" ht="19.5" customHeight="1">
      <c r="A244" s="566"/>
      <c r="B244" s="502">
        <v>92195</v>
      </c>
      <c r="C244" s="502"/>
      <c r="D244" s="503" t="s">
        <v>84</v>
      </c>
      <c r="E244" s="504">
        <f>SUM(E245)</f>
        <v>3979</v>
      </c>
      <c r="F244" s="504">
        <f>SUM(F245)</f>
        <v>0</v>
      </c>
      <c r="G244" s="504">
        <f>SUM(G245)</f>
        <v>5000</v>
      </c>
      <c r="H244" s="742">
        <f>G244/E244</f>
        <v>1.2565971349585323</v>
      </c>
    </row>
    <row r="245" spans="1:8" ht="19.5" customHeight="1">
      <c r="A245" s="568"/>
      <c r="B245" s="513"/>
      <c r="C245" s="643" t="s">
        <v>459</v>
      </c>
      <c r="D245" s="514" t="s">
        <v>218</v>
      </c>
      <c r="E245" s="515">
        <v>3979</v>
      </c>
      <c r="F245" s="515"/>
      <c r="G245" s="515">
        <v>5000</v>
      </c>
      <c r="H245" s="520">
        <f>G245/E245</f>
        <v>1.2565971349585323</v>
      </c>
    </row>
    <row r="246" spans="1:8" s="36" customFormat="1" ht="19.5" customHeight="1">
      <c r="A246" s="644">
        <v>926</v>
      </c>
      <c r="B246" s="645"/>
      <c r="C246" s="645"/>
      <c r="D246" s="646" t="s">
        <v>169</v>
      </c>
      <c r="E246" s="647">
        <f>SUM(E247+E255)</f>
        <v>54877</v>
      </c>
      <c r="F246" s="647">
        <f>SUM(F247+F255)</f>
        <v>0</v>
      </c>
      <c r="G246" s="647">
        <f>SUM(G247+G255)</f>
        <v>18400</v>
      </c>
      <c r="H246" s="500">
        <f>G246/E246</f>
        <v>0.3352952967545602</v>
      </c>
    </row>
    <row r="247" spans="1:8" ht="19.5" customHeight="1">
      <c r="A247" s="537"/>
      <c r="B247" s="538">
        <v>92604</v>
      </c>
      <c r="C247" s="538"/>
      <c r="D247" s="539" t="s">
        <v>170</v>
      </c>
      <c r="E247" s="540">
        <f>SUM(E248:E254)</f>
        <v>24877</v>
      </c>
      <c r="F247" s="540">
        <f>SUM(F248:F254)</f>
        <v>0</v>
      </c>
      <c r="G247" s="728">
        <f>SUM(G248:G257)</f>
        <v>18400</v>
      </c>
      <c r="H247" s="742">
        <f>G247/E247</f>
        <v>0.7396390239980705</v>
      </c>
    </row>
    <row r="248" spans="1:8" ht="19.5" customHeight="1">
      <c r="A248" s="541"/>
      <c r="B248" s="542"/>
      <c r="C248" s="615" t="s">
        <v>443</v>
      </c>
      <c r="D248" s="543" t="s">
        <v>361</v>
      </c>
      <c r="E248" s="544">
        <v>3259</v>
      </c>
      <c r="F248" s="544"/>
      <c r="G248" s="648">
        <v>5000</v>
      </c>
      <c r="H248" s="500">
        <f>G248/E248</f>
        <v>1.5342129487572875</v>
      </c>
    </row>
    <row r="249" spans="1:8" ht="19.5" customHeight="1">
      <c r="A249" s="545"/>
      <c r="B249" s="546"/>
      <c r="C249" s="546"/>
      <c r="D249" s="548" t="s">
        <v>362</v>
      </c>
      <c r="E249" s="549"/>
      <c r="F249" s="544"/>
      <c r="G249" s="648"/>
      <c r="H249" s="620"/>
    </row>
    <row r="250" spans="1:8" ht="19.5" customHeight="1">
      <c r="A250" s="541"/>
      <c r="B250" s="542"/>
      <c r="C250" s="542"/>
      <c r="D250" s="543" t="s">
        <v>363</v>
      </c>
      <c r="E250" s="544"/>
      <c r="F250" s="544"/>
      <c r="G250" s="648"/>
      <c r="H250" s="620"/>
    </row>
    <row r="251" spans="1:8" ht="19.5" customHeight="1">
      <c r="A251" s="555"/>
      <c r="B251" s="556"/>
      <c r="C251" s="556"/>
      <c r="D251" s="558" t="s">
        <v>364</v>
      </c>
      <c r="E251" s="559"/>
      <c r="F251" s="559"/>
      <c r="G251" s="719"/>
      <c r="H251" s="571"/>
    </row>
    <row r="252" spans="1:8" ht="19.5" customHeight="1">
      <c r="A252" s="541"/>
      <c r="B252" s="542"/>
      <c r="C252" s="615" t="s">
        <v>459</v>
      </c>
      <c r="D252" s="543" t="s">
        <v>157</v>
      </c>
      <c r="E252" s="544">
        <v>10600</v>
      </c>
      <c r="F252" s="544"/>
      <c r="G252" s="648">
        <v>12500</v>
      </c>
      <c r="H252" s="742">
        <f>G252/E252</f>
        <v>1.179245283018868</v>
      </c>
    </row>
    <row r="253" spans="1:8" ht="19.5" customHeight="1" thickBot="1">
      <c r="A253" s="758"/>
      <c r="B253" s="759"/>
      <c r="C253" s="772" t="s">
        <v>460</v>
      </c>
      <c r="D253" s="760" t="s">
        <v>85</v>
      </c>
      <c r="E253" s="769">
        <v>9932</v>
      </c>
      <c r="F253" s="769"/>
      <c r="G253" s="770">
        <v>0</v>
      </c>
      <c r="H253" s="656">
        <f>G253/E253</f>
        <v>0</v>
      </c>
    </row>
    <row r="254" spans="1:8" ht="19.5" customHeight="1">
      <c r="A254" s="773"/>
      <c r="B254" s="774"/>
      <c r="C254" s="775" t="s">
        <v>461</v>
      </c>
      <c r="D254" s="776" t="s">
        <v>104</v>
      </c>
      <c r="E254" s="777">
        <v>1086</v>
      </c>
      <c r="F254" s="777"/>
      <c r="G254" s="777">
        <v>900</v>
      </c>
      <c r="H254" s="735">
        <f>G254/E254</f>
        <v>0.8287292817679558</v>
      </c>
    </row>
    <row r="255" spans="1:8" ht="19.5" customHeight="1">
      <c r="A255" s="541"/>
      <c r="B255" s="542">
        <v>92695</v>
      </c>
      <c r="C255" s="542"/>
      <c r="D255" s="543" t="s">
        <v>84</v>
      </c>
      <c r="E255" s="544">
        <f>SUM(E256:E257)</f>
        <v>30000</v>
      </c>
      <c r="F255" s="544">
        <f>SUM(F256:F257)</f>
        <v>0</v>
      </c>
      <c r="G255" s="648">
        <f>SUM(G256:G257)</f>
        <v>0</v>
      </c>
      <c r="H255" s="736">
        <f>G255/E255</f>
        <v>0</v>
      </c>
    </row>
    <row r="256" spans="1:8" ht="19.5" customHeight="1">
      <c r="A256" s="545"/>
      <c r="B256" s="546"/>
      <c r="C256" s="546">
        <v>2440</v>
      </c>
      <c r="D256" s="548" t="s">
        <v>271</v>
      </c>
      <c r="E256" s="549">
        <v>30000</v>
      </c>
      <c r="F256" s="508"/>
      <c r="G256" s="508">
        <v>0</v>
      </c>
      <c r="H256" s="738">
        <f>G256/E256</f>
        <v>0</v>
      </c>
    </row>
    <row r="257" spans="1:8" ht="19.5" customHeight="1">
      <c r="A257" s="521"/>
      <c r="B257" s="523"/>
      <c r="C257" s="523"/>
      <c r="D257" s="524" t="s">
        <v>376</v>
      </c>
      <c r="E257" s="525"/>
      <c r="F257" s="512"/>
      <c r="G257" s="512"/>
      <c r="H257" s="739"/>
    </row>
    <row r="258" spans="1:8" ht="15">
      <c r="A258" s="649"/>
      <c r="B258" s="650"/>
      <c r="C258" s="650"/>
      <c r="D258" s="651" t="s">
        <v>378</v>
      </c>
      <c r="E258" s="535">
        <v>40378927</v>
      </c>
      <c r="F258" s="535"/>
      <c r="G258" s="535">
        <f>SUM(G5+G14+G20+G26+G44+G50+G67+G76+G81+G92+G134+G139+G173+G214+G218+G226+G246)</f>
        <v>41044682</v>
      </c>
      <c r="H258" s="536">
        <f>G258/E258</f>
        <v>1.016487684281457</v>
      </c>
    </row>
    <row r="259" spans="1:8" ht="15.75" thickBot="1">
      <c r="A259" s="652"/>
      <c r="B259" s="653"/>
      <c r="C259" s="653"/>
      <c r="D259" s="654" t="s">
        <v>377</v>
      </c>
      <c r="E259" s="655">
        <f>E7+E9+E34+E36+E38+E130+E145+E157+E220+E237+E240+E242+E253</f>
        <v>1805420.23</v>
      </c>
      <c r="F259" s="655">
        <f>F5+F14+F20+F26+F44+F50+F67+F76+F81+F92+F134+F139+F173+F218+F226+F246</f>
        <v>1141974</v>
      </c>
      <c r="G259" s="655"/>
      <c r="H259" s="656">
        <f>F259/E259</f>
        <v>0.6325253151727451</v>
      </c>
    </row>
    <row r="260" spans="1:8" ht="15.75" thickBot="1">
      <c r="A260" s="778"/>
      <c r="B260" s="779"/>
      <c r="C260" s="779"/>
      <c r="D260" s="780" t="s">
        <v>538</v>
      </c>
      <c r="E260" s="781">
        <f>SUM(E5+E14+E20+E26+E44+E50+E67+E76+E81+E92+E134+E139+E173+E214+E218+E226+E246)</f>
        <v>42184347.05</v>
      </c>
      <c r="F260" s="845">
        <f>SUM(F259+G258)</f>
        <v>42186656</v>
      </c>
      <c r="G260" s="845"/>
      <c r="H260" s="656">
        <f>F260/E260</f>
        <v>1.000054734757356</v>
      </c>
    </row>
    <row r="261" spans="1:8" ht="14.25">
      <c r="A261" s="657"/>
      <c r="B261" s="658"/>
      <c r="C261" s="659"/>
      <c r="D261" s="660"/>
      <c r="E261" s="660"/>
      <c r="F261" s="660"/>
      <c r="G261" s="660"/>
      <c r="H261" s="660"/>
    </row>
    <row r="262" spans="1:8" ht="14.25">
      <c r="A262" s="657"/>
      <c r="B262" s="659"/>
      <c r="C262" s="659"/>
      <c r="D262" s="660"/>
      <c r="E262" s="660"/>
      <c r="F262" s="660"/>
      <c r="G262" s="660"/>
      <c r="H262" s="660"/>
    </row>
    <row r="263" spans="2:8" ht="12.75">
      <c r="B263" s="2"/>
      <c r="C263" s="2"/>
      <c r="D263" s="1"/>
      <c r="E263" s="1"/>
      <c r="F263" s="1"/>
      <c r="G263" s="1"/>
      <c r="H263" s="1"/>
    </row>
    <row r="264" spans="2:8" ht="12.75">
      <c r="B264" s="2"/>
      <c r="C264" s="2"/>
      <c r="D264" s="1"/>
      <c r="E264" s="1"/>
      <c r="F264" s="1"/>
      <c r="G264" s="1"/>
      <c r="H264" s="1"/>
    </row>
    <row r="265" spans="2:8" ht="12.75">
      <c r="B265" s="2"/>
      <c r="C265" s="2"/>
      <c r="D265" s="1"/>
      <c r="E265" s="1"/>
      <c r="F265" s="1"/>
      <c r="G265" s="1"/>
      <c r="H265" s="1"/>
    </row>
    <row r="266" spans="2:8" ht="12.75">
      <c r="B266" s="2"/>
      <c r="C266" s="2"/>
      <c r="D266" s="1"/>
      <c r="E266" s="1"/>
      <c r="F266" s="1"/>
      <c r="G266" s="1"/>
      <c r="H266" s="1"/>
    </row>
    <row r="267" spans="2:8" ht="12.75">
      <c r="B267" s="2"/>
      <c r="C267" s="2"/>
      <c r="D267" s="1"/>
      <c r="E267" s="1"/>
      <c r="F267" s="1"/>
      <c r="G267" s="1"/>
      <c r="H267" s="1"/>
    </row>
    <row r="268" spans="2:8" ht="12.75">
      <c r="B268" s="2"/>
      <c r="C268" s="2"/>
      <c r="D268" s="1"/>
      <c r="E268" s="1"/>
      <c r="F268" s="1"/>
      <c r="G268" s="1"/>
      <c r="H268" s="1"/>
    </row>
    <row r="269" spans="2:8" ht="12.75">
      <c r="B269" s="2"/>
      <c r="C269" s="2"/>
      <c r="D269" s="1"/>
      <c r="E269" s="1"/>
      <c r="F269" s="1"/>
      <c r="G269" s="1"/>
      <c r="H269" s="1"/>
    </row>
    <row r="270" spans="2:8" ht="12.75">
      <c r="B270" s="2"/>
      <c r="C270" s="2"/>
      <c r="D270" s="1"/>
      <c r="E270" s="1"/>
      <c r="F270" s="1"/>
      <c r="G270" s="1"/>
      <c r="H270" s="1"/>
    </row>
    <row r="271" spans="2:8" ht="12.75">
      <c r="B271" s="2"/>
      <c r="C271" s="2"/>
      <c r="D271" s="1"/>
      <c r="E271" s="1"/>
      <c r="F271" s="1"/>
      <c r="G271" s="1"/>
      <c r="H271" s="1"/>
    </row>
    <row r="272" spans="2:8" ht="12.75">
      <c r="B272" s="2"/>
      <c r="C272" s="2"/>
      <c r="D272" s="1"/>
      <c r="E272" s="1"/>
      <c r="F272" s="1"/>
      <c r="G272" s="1"/>
      <c r="H272" s="1"/>
    </row>
    <row r="273" spans="2:8" ht="12.75">
      <c r="B273" s="2"/>
      <c r="C273" s="2"/>
      <c r="D273" s="1"/>
      <c r="E273" s="1"/>
      <c r="F273" s="1"/>
      <c r="G273" s="1"/>
      <c r="H273" s="1"/>
    </row>
    <row r="274" spans="2:8" ht="12.75">
      <c r="B274" s="2"/>
      <c r="C274" s="2"/>
      <c r="D274" s="1"/>
      <c r="E274" s="1"/>
      <c r="F274" s="1"/>
      <c r="G274" s="1"/>
      <c r="H274" s="1"/>
    </row>
    <row r="275" spans="2:8" ht="12.75">
      <c r="B275" s="2"/>
      <c r="C275" s="2"/>
      <c r="D275" s="1"/>
      <c r="E275" s="1"/>
      <c r="F275" s="1"/>
      <c r="G275" s="1"/>
      <c r="H275" s="1"/>
    </row>
    <row r="276" spans="2:8" ht="12.75">
      <c r="B276" s="2"/>
      <c r="C276" s="2"/>
      <c r="D276" s="1"/>
      <c r="E276" s="1"/>
      <c r="F276" s="1"/>
      <c r="G276" s="1"/>
      <c r="H276" s="1"/>
    </row>
    <row r="277" spans="2:8" ht="12.75">
      <c r="B277" s="2"/>
      <c r="C277" s="2"/>
      <c r="D277" s="1"/>
      <c r="E277" s="1"/>
      <c r="F277" s="1"/>
      <c r="G277" s="1"/>
      <c r="H277" s="1"/>
    </row>
    <row r="278" spans="2:8" ht="12.75">
      <c r="B278" s="2"/>
      <c r="C278" s="2"/>
      <c r="D278" s="1"/>
      <c r="E278" s="1"/>
      <c r="F278" s="1"/>
      <c r="G278" s="1"/>
      <c r="H278" s="1"/>
    </row>
    <row r="279" spans="2:8" ht="12.75">
      <c r="B279" s="2"/>
      <c r="C279" s="2"/>
      <c r="D279" s="1"/>
      <c r="E279" s="1"/>
      <c r="F279" s="1"/>
      <c r="G279" s="1"/>
      <c r="H279" s="1"/>
    </row>
    <row r="280" spans="2:8" ht="12.75">
      <c r="B280" s="2"/>
      <c r="C280" s="2"/>
      <c r="D280" s="1"/>
      <c r="E280" s="1"/>
      <c r="F280" s="1"/>
      <c r="G280" s="1"/>
      <c r="H280" s="1"/>
    </row>
    <row r="281" spans="2:8" ht="12.75">
      <c r="B281" s="2"/>
      <c r="C281" s="2"/>
      <c r="D281" s="1"/>
      <c r="E281" s="1"/>
      <c r="F281" s="1"/>
      <c r="G281" s="1"/>
      <c r="H281" s="1"/>
    </row>
    <row r="282" spans="2:8" ht="12.75">
      <c r="B282" s="2"/>
      <c r="C282" s="2"/>
      <c r="D282" s="1"/>
      <c r="E282" s="1"/>
      <c r="F282" s="1"/>
      <c r="G282" s="1"/>
      <c r="H282" s="1"/>
    </row>
    <row r="283" spans="2:8" ht="12.75">
      <c r="B283" s="2"/>
      <c r="C283" s="2"/>
      <c r="D283" s="1"/>
      <c r="E283" s="1"/>
      <c r="F283" s="1"/>
      <c r="G283" s="1"/>
      <c r="H283" s="1"/>
    </row>
    <row r="284" spans="2:8" ht="12.75">
      <c r="B284" s="2"/>
      <c r="C284" s="2"/>
      <c r="D284" s="1"/>
      <c r="E284" s="1"/>
      <c r="F284" s="1"/>
      <c r="G284" s="1"/>
      <c r="H284" s="1"/>
    </row>
    <row r="285" spans="2:8" ht="12.75">
      <c r="B285" s="2"/>
      <c r="C285" s="2"/>
      <c r="D285" s="1"/>
      <c r="E285" s="1"/>
      <c r="F285" s="1"/>
      <c r="G285" s="1"/>
      <c r="H285" s="1"/>
    </row>
    <row r="286" spans="2:8" ht="12.75">
      <c r="B286" s="2"/>
      <c r="C286" s="2"/>
      <c r="D286" s="1"/>
      <c r="E286" s="1"/>
      <c r="F286" s="1"/>
      <c r="G286" s="1"/>
      <c r="H286" s="1"/>
    </row>
    <row r="287" spans="2:8" ht="12.75">
      <c r="B287" s="2"/>
      <c r="C287" s="2"/>
      <c r="D287" s="1"/>
      <c r="E287" s="1"/>
      <c r="F287" s="1"/>
      <c r="G287" s="1"/>
      <c r="H287" s="1"/>
    </row>
    <row r="288" spans="2:8" ht="12.75">
      <c r="B288" s="2"/>
      <c r="C288" s="2"/>
      <c r="D288" s="1"/>
      <c r="E288" s="1"/>
      <c r="F288" s="1"/>
      <c r="G288" s="1"/>
      <c r="H288" s="1"/>
    </row>
    <row r="289" spans="2:8" ht="12.75">
      <c r="B289" s="2"/>
      <c r="C289" s="2"/>
      <c r="D289" s="1"/>
      <c r="E289" s="1"/>
      <c r="F289" s="1"/>
      <c r="G289" s="1"/>
      <c r="H289" s="1"/>
    </row>
    <row r="290" spans="2:8" ht="12.75">
      <c r="B290" s="2"/>
      <c r="C290" s="2"/>
      <c r="D290" s="1"/>
      <c r="E290" s="1"/>
      <c r="F290" s="1"/>
      <c r="G290" s="1"/>
      <c r="H290" s="1"/>
    </row>
    <row r="291" spans="2:8" ht="12.75">
      <c r="B291" s="2"/>
      <c r="C291" s="2"/>
      <c r="D291" s="1"/>
      <c r="E291" s="1"/>
      <c r="F291" s="1"/>
      <c r="G291" s="1"/>
      <c r="H291" s="1"/>
    </row>
    <row r="292" spans="2:8" ht="12.75">
      <c r="B292" s="2"/>
      <c r="C292" s="2"/>
      <c r="D292" s="1"/>
      <c r="E292" s="1"/>
      <c r="F292" s="1"/>
      <c r="G292" s="1"/>
      <c r="H292" s="1"/>
    </row>
  </sheetData>
  <mergeCells count="2">
    <mergeCell ref="B1:G1"/>
    <mergeCell ref="F260:G260"/>
  </mergeCells>
  <printOptions horizontalCentered="1"/>
  <pageMargins left="0.5511811023622047" right="0.5511811023622047" top="1.04" bottom="0.5905511811023623" header="0.5118110236220472" footer="0.5118110236220472"/>
  <pageSetup horizontalDpi="300" verticalDpi="300" orientation="portrait" paperSize="9" scale="73" r:id="rId1"/>
  <headerFooter alignWithMargins="0">
    <oddHeader xml:space="preserve">&amp;R&amp;9Załącznik nr  1 
do uchwały nr III/7/2008 Rady Miejksiej w Ząbkowicach Śl. z dnia 27 lutego 2008 roku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:G10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hidden="1" customWidth="1"/>
    <col min="5" max="5" width="29.00390625" style="0" customWidth="1"/>
    <col min="6" max="6" width="25.125" style="0" customWidth="1"/>
    <col min="7" max="7" width="15.75390625" style="0" customWidth="1"/>
  </cols>
  <sheetData>
    <row r="1" spans="1:7" ht="19.5" customHeight="1">
      <c r="A1" s="889" t="s">
        <v>428</v>
      </c>
      <c r="B1" s="889"/>
      <c r="C1" s="889"/>
      <c r="D1" s="889"/>
      <c r="E1" s="889"/>
      <c r="F1" s="889"/>
      <c r="G1" s="889"/>
    </row>
    <row r="2" spans="1:7" ht="19.5" customHeight="1">
      <c r="A2" s="697"/>
      <c r="E2" s="5"/>
      <c r="F2" s="5"/>
      <c r="G2" s="5"/>
    </row>
    <row r="3" spans="5:7" ht="19.5" customHeight="1">
      <c r="E3" s="1"/>
      <c r="F3" s="1"/>
      <c r="G3" s="10" t="s">
        <v>32</v>
      </c>
    </row>
    <row r="4" spans="1:7" ht="19.5" customHeight="1">
      <c r="A4" s="838" t="s">
        <v>40</v>
      </c>
      <c r="B4" s="838" t="s">
        <v>2</v>
      </c>
      <c r="C4" s="838" t="s">
        <v>3</v>
      </c>
      <c r="D4" s="794" t="s">
        <v>68</v>
      </c>
      <c r="E4" s="839" t="s">
        <v>45</v>
      </c>
      <c r="F4" s="839" t="s">
        <v>46</v>
      </c>
      <c r="G4" s="839" t="s">
        <v>33</v>
      </c>
    </row>
    <row r="5" spans="1:7" ht="19.5" customHeight="1">
      <c r="A5" s="838"/>
      <c r="B5" s="838"/>
      <c r="C5" s="838"/>
      <c r="D5" s="795"/>
      <c r="E5" s="839"/>
      <c r="F5" s="839"/>
      <c r="G5" s="839"/>
    </row>
    <row r="6" spans="1:7" ht="19.5" customHeight="1">
      <c r="A6" s="838"/>
      <c r="B6" s="838"/>
      <c r="C6" s="838"/>
      <c r="D6" s="796"/>
      <c r="E6" s="839"/>
      <c r="F6" s="839"/>
      <c r="G6" s="839"/>
    </row>
    <row r="7" spans="1:7" ht="7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7" ht="30" customHeight="1">
      <c r="A8" s="22" t="s">
        <v>13</v>
      </c>
      <c r="B8" s="22">
        <v>700</v>
      </c>
      <c r="C8" s="22">
        <v>70001</v>
      </c>
      <c r="D8" s="22">
        <v>2560</v>
      </c>
      <c r="E8" s="22" t="s">
        <v>204</v>
      </c>
      <c r="F8" s="22" t="s">
        <v>255</v>
      </c>
      <c r="G8" s="51">
        <v>405000</v>
      </c>
    </row>
    <row r="9" spans="1:7" ht="30" customHeight="1">
      <c r="A9" s="23"/>
      <c r="B9" s="23"/>
      <c r="C9" s="23"/>
      <c r="D9" s="23"/>
      <c r="E9" s="23"/>
      <c r="F9" s="23"/>
      <c r="G9" s="23"/>
    </row>
    <row r="10" spans="1:7" s="1" customFormat="1" ht="30" customHeight="1">
      <c r="A10" s="886" t="s">
        <v>63</v>
      </c>
      <c r="B10" s="887"/>
      <c r="C10" s="887"/>
      <c r="D10" s="887"/>
      <c r="E10" s="888"/>
      <c r="F10" s="19"/>
      <c r="G10" s="45">
        <f>SUM(G8)</f>
        <v>405000</v>
      </c>
    </row>
    <row r="12" ht="12.75">
      <c r="A12" s="41"/>
    </row>
  </sheetData>
  <mergeCells count="9">
    <mergeCell ref="A10:E10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300" verticalDpi="300" orientation="portrait" paperSize="9" scale="95" r:id="rId1"/>
  <headerFooter alignWithMargins="0">
    <oddHeader>&amp;R&amp;9Załącznik nr 8  
do uchwały   Nr III/7/2008 Rady Miejskiej w Ząbkowicach Śl. z dnia 27 lutego 2008 roku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2" sqref="A2:H28"/>
    </sheetView>
  </sheetViews>
  <sheetFormatPr defaultColWidth="9.00390625" defaultRowHeight="12.75"/>
  <cols>
    <col min="1" max="1" width="4.75390625" style="0" customWidth="1"/>
    <col min="2" max="2" width="41.25390625" style="0" customWidth="1"/>
    <col min="3" max="3" width="12.125" style="0" customWidth="1"/>
    <col min="4" max="4" width="9.75390625" style="0" customWidth="1"/>
    <col min="5" max="5" width="26.75390625" style="0" customWidth="1"/>
    <col min="6" max="6" width="9.875" style="0" customWidth="1"/>
    <col min="7" max="7" width="12.00390625" style="0" customWidth="1"/>
    <col min="8" max="8" width="13.625" style="0" customWidth="1"/>
  </cols>
  <sheetData>
    <row r="1" spans="1:7" s="80" customFormat="1" ht="18.75">
      <c r="A1" s="873"/>
      <c r="B1" s="873"/>
      <c r="C1" s="873"/>
      <c r="D1" s="873"/>
      <c r="E1" s="873"/>
      <c r="F1" s="873"/>
      <c r="G1" s="873"/>
    </row>
    <row r="2" spans="1:7" s="80" customFormat="1" ht="18.75">
      <c r="A2" s="873" t="s">
        <v>623</v>
      </c>
      <c r="B2" s="873"/>
      <c r="C2" s="873"/>
      <c r="D2" s="873"/>
      <c r="E2" s="873"/>
      <c r="F2" s="873"/>
      <c r="G2" s="873"/>
    </row>
    <row r="3" spans="1:7" s="80" customFormat="1" ht="6" customHeight="1">
      <c r="A3" s="78"/>
      <c r="B3" s="78"/>
      <c r="C3" s="78"/>
      <c r="D3" s="78"/>
      <c r="E3" s="78"/>
      <c r="F3" s="78"/>
      <c r="G3" s="78"/>
    </row>
    <row r="4" spans="1:8" s="80" customFormat="1" ht="15.75">
      <c r="A4" s="62"/>
      <c r="B4" s="62"/>
      <c r="C4" s="62"/>
      <c r="D4" s="62"/>
      <c r="E4" s="62"/>
      <c r="F4" s="62"/>
      <c r="H4" s="97" t="s">
        <v>32</v>
      </c>
    </row>
    <row r="5" spans="1:8" s="80" customFormat="1" ht="15" customHeight="1">
      <c r="A5" s="874" t="s">
        <v>40</v>
      </c>
      <c r="B5" s="874" t="s">
        <v>0</v>
      </c>
      <c r="C5" s="875" t="s">
        <v>243</v>
      </c>
      <c r="D5" s="876" t="s">
        <v>244</v>
      </c>
      <c r="E5" s="877"/>
      <c r="F5" s="63" t="s">
        <v>9</v>
      </c>
      <c r="G5" s="875" t="s">
        <v>245</v>
      </c>
      <c r="H5" s="875" t="s">
        <v>440</v>
      </c>
    </row>
    <row r="6" spans="1:8" s="80" customFormat="1" ht="15" customHeight="1">
      <c r="A6" s="874"/>
      <c r="B6" s="874"/>
      <c r="C6" s="875"/>
      <c r="D6" s="875" t="s">
        <v>7</v>
      </c>
      <c r="E6" s="96" t="s">
        <v>6</v>
      </c>
      <c r="F6" s="875" t="s">
        <v>7</v>
      </c>
      <c r="G6" s="875"/>
      <c r="H6" s="875"/>
    </row>
    <row r="7" spans="1:8" s="80" customFormat="1" ht="18" customHeight="1">
      <c r="A7" s="874"/>
      <c r="B7" s="874"/>
      <c r="C7" s="875"/>
      <c r="D7" s="875"/>
      <c r="E7" s="879" t="s">
        <v>246</v>
      </c>
      <c r="F7" s="875"/>
      <c r="G7" s="875"/>
      <c r="H7" s="875"/>
    </row>
    <row r="8" spans="1:8" s="80" customFormat="1" ht="42" customHeight="1">
      <c r="A8" s="874"/>
      <c r="B8" s="874"/>
      <c r="C8" s="875"/>
      <c r="D8" s="875"/>
      <c r="E8" s="890"/>
      <c r="F8" s="875"/>
      <c r="G8" s="875"/>
      <c r="H8" s="875"/>
    </row>
    <row r="9" spans="1:8" s="80" customFormat="1" ht="11.25" customHeight="1">
      <c r="A9" s="82">
        <v>1</v>
      </c>
      <c r="B9" s="82">
        <v>2</v>
      </c>
      <c r="C9" s="82">
        <v>3</v>
      </c>
      <c r="D9" s="82">
        <v>4</v>
      </c>
      <c r="E9" s="82">
        <v>5</v>
      </c>
      <c r="F9" s="82">
        <v>6</v>
      </c>
      <c r="G9" s="82">
        <v>7</v>
      </c>
      <c r="H9" s="82">
        <v>8</v>
      </c>
    </row>
    <row r="10" spans="1:8" s="80" customFormat="1" ht="19.5" customHeight="1">
      <c r="A10" s="83"/>
      <c r="B10" s="98" t="s">
        <v>74</v>
      </c>
      <c r="C10" s="84"/>
      <c r="D10" s="84"/>
      <c r="E10" s="85"/>
      <c r="F10" s="84"/>
      <c r="G10" s="84"/>
      <c r="H10" s="84"/>
    </row>
    <row r="11" spans="1:8" s="80" customFormat="1" ht="19.5" customHeight="1">
      <c r="A11" s="87"/>
      <c r="B11" s="86" t="s">
        <v>48</v>
      </c>
      <c r="C11" s="87"/>
      <c r="D11" s="87"/>
      <c r="E11" s="85"/>
      <c r="F11" s="87"/>
      <c r="G11" s="87"/>
      <c r="H11" s="87"/>
    </row>
    <row r="12" spans="1:8" s="80" customFormat="1" ht="19.5" customHeight="1">
      <c r="A12" s="87" t="s">
        <v>13</v>
      </c>
      <c r="B12" s="99" t="s">
        <v>184</v>
      </c>
      <c r="C12" s="91">
        <v>130</v>
      </c>
      <c r="D12" s="91">
        <v>9350</v>
      </c>
      <c r="E12" s="85" t="s">
        <v>256</v>
      </c>
      <c r="F12" s="91">
        <v>9350</v>
      </c>
      <c r="G12" s="87">
        <v>130</v>
      </c>
      <c r="H12" s="87"/>
    </row>
    <row r="13" spans="1:8" s="80" customFormat="1" ht="19.5" customHeight="1">
      <c r="A13" s="87" t="s">
        <v>14</v>
      </c>
      <c r="B13" s="99" t="s">
        <v>257</v>
      </c>
      <c r="C13" s="91">
        <v>1373</v>
      </c>
      <c r="D13" s="91">
        <v>8200</v>
      </c>
      <c r="E13" s="85" t="s">
        <v>256</v>
      </c>
      <c r="F13" s="91">
        <v>8790</v>
      </c>
      <c r="G13" s="91">
        <v>783</v>
      </c>
      <c r="H13" s="87"/>
    </row>
    <row r="14" spans="1:8" s="80" customFormat="1" ht="19.5" customHeight="1">
      <c r="A14" s="100" t="s">
        <v>15</v>
      </c>
      <c r="B14" s="101" t="s">
        <v>258</v>
      </c>
      <c r="C14" s="102">
        <v>802</v>
      </c>
      <c r="D14" s="102">
        <v>10000</v>
      </c>
      <c r="E14" s="103" t="s">
        <v>256</v>
      </c>
      <c r="F14" s="102">
        <v>10300</v>
      </c>
      <c r="G14" s="102">
        <v>502</v>
      </c>
      <c r="H14" s="100"/>
    </row>
    <row r="15" spans="1:8" s="80" customFormat="1" ht="19.5" customHeight="1">
      <c r="A15" s="108" t="s">
        <v>1</v>
      </c>
      <c r="B15" s="109" t="s">
        <v>261</v>
      </c>
      <c r="C15" s="110">
        <v>11557</v>
      </c>
      <c r="D15" s="110">
        <v>124557</v>
      </c>
      <c r="E15" s="111" t="s">
        <v>256</v>
      </c>
      <c r="F15" s="110">
        <v>124557</v>
      </c>
      <c r="G15" s="110">
        <v>11557</v>
      </c>
      <c r="H15" s="108"/>
    </row>
    <row r="16" spans="1:8" s="80" customFormat="1" ht="19.5" customHeight="1">
      <c r="A16" s="104"/>
      <c r="B16" s="105" t="s">
        <v>225</v>
      </c>
      <c r="C16" s="106">
        <f>SUM(C12:C15)</f>
        <v>13862</v>
      </c>
      <c r="D16" s="106">
        <f>SUM(D12:D15)</f>
        <v>152107</v>
      </c>
      <c r="E16" s="107"/>
      <c r="F16" s="106">
        <f>SUM(F12:F15)</f>
        <v>152997</v>
      </c>
      <c r="G16" s="106">
        <f>SUM(G12:G15)</f>
        <v>12972</v>
      </c>
      <c r="H16" s="104"/>
    </row>
    <row r="17" spans="1:8" s="80" customFormat="1" ht="19.5" customHeight="1">
      <c r="A17" s="108" t="s">
        <v>13</v>
      </c>
      <c r="B17" s="109" t="s">
        <v>184</v>
      </c>
      <c r="C17" s="110">
        <v>16000</v>
      </c>
      <c r="D17" s="110">
        <v>281500</v>
      </c>
      <c r="E17" s="111" t="s">
        <v>259</v>
      </c>
      <c r="F17" s="110">
        <v>281500</v>
      </c>
      <c r="G17" s="110">
        <v>16000</v>
      </c>
      <c r="H17" s="108"/>
    </row>
    <row r="18" spans="1:8" s="80" customFormat="1" ht="19.5" customHeight="1">
      <c r="A18" s="100" t="s">
        <v>14</v>
      </c>
      <c r="B18" s="101" t="s">
        <v>257</v>
      </c>
      <c r="C18" s="102">
        <v>4520</v>
      </c>
      <c r="D18" s="102">
        <v>300040</v>
      </c>
      <c r="E18" s="103" t="s">
        <v>259</v>
      </c>
      <c r="F18" s="102">
        <v>297900</v>
      </c>
      <c r="G18" s="102">
        <v>6660</v>
      </c>
      <c r="H18" s="100"/>
    </row>
    <row r="19" spans="1:8" s="80" customFormat="1" ht="19.5" customHeight="1">
      <c r="A19" s="100" t="s">
        <v>15</v>
      </c>
      <c r="B19" s="101" t="s">
        <v>258</v>
      </c>
      <c r="C19" s="102">
        <v>4727</v>
      </c>
      <c r="D19" s="102">
        <v>190000</v>
      </c>
      <c r="E19" s="103" t="s">
        <v>259</v>
      </c>
      <c r="F19" s="102">
        <v>190727</v>
      </c>
      <c r="G19" s="102">
        <v>4000</v>
      </c>
      <c r="H19" s="100"/>
    </row>
    <row r="20" spans="1:8" s="80" customFormat="1" ht="19.5" customHeight="1">
      <c r="A20" s="104"/>
      <c r="B20" s="105" t="s">
        <v>225</v>
      </c>
      <c r="C20" s="106">
        <f>SUM(C17:C19)</f>
        <v>25247</v>
      </c>
      <c r="D20" s="106">
        <f>SUM(D17:D19)</f>
        <v>771540</v>
      </c>
      <c r="E20" s="107"/>
      <c r="F20" s="106">
        <f>SUM(F17:F19)</f>
        <v>770127</v>
      </c>
      <c r="G20" s="106">
        <f>SUM(G17:G19)</f>
        <v>26660</v>
      </c>
      <c r="H20" s="64"/>
    </row>
    <row r="21" spans="1:8" s="80" customFormat="1" ht="19.5" customHeight="1">
      <c r="A21" s="108" t="s">
        <v>13</v>
      </c>
      <c r="B21" s="109" t="s">
        <v>184</v>
      </c>
      <c r="C21" s="110">
        <v>1551</v>
      </c>
      <c r="D21" s="110">
        <v>19500</v>
      </c>
      <c r="E21" s="111" t="s">
        <v>260</v>
      </c>
      <c r="F21" s="110">
        <v>20000</v>
      </c>
      <c r="G21" s="110">
        <v>1051</v>
      </c>
      <c r="H21" s="108"/>
    </row>
    <row r="22" spans="1:8" s="80" customFormat="1" ht="19.5" customHeight="1">
      <c r="A22" s="108" t="s">
        <v>14</v>
      </c>
      <c r="B22" s="109" t="s">
        <v>257</v>
      </c>
      <c r="C22" s="110">
        <v>348</v>
      </c>
      <c r="D22" s="110">
        <v>5000</v>
      </c>
      <c r="E22" s="111" t="s">
        <v>260</v>
      </c>
      <c r="F22" s="110">
        <v>5100</v>
      </c>
      <c r="G22" s="110">
        <v>248</v>
      </c>
      <c r="H22" s="108"/>
    </row>
    <row r="23" spans="1:8" s="80" customFormat="1" ht="19.5" customHeight="1">
      <c r="A23" s="108"/>
      <c r="B23" s="109"/>
      <c r="C23" s="110"/>
      <c r="D23" s="110"/>
      <c r="E23" s="111"/>
      <c r="F23" s="110"/>
      <c r="G23" s="110"/>
      <c r="H23" s="108"/>
    </row>
    <row r="24" spans="1:8" s="80" customFormat="1" ht="19.5" customHeight="1">
      <c r="A24" s="104"/>
      <c r="B24" s="105" t="s">
        <v>229</v>
      </c>
      <c r="C24" s="106">
        <f>SUM(C21:C22)</f>
        <v>1899</v>
      </c>
      <c r="D24" s="106">
        <f>SUM(D21:D22)</f>
        <v>24500</v>
      </c>
      <c r="E24" s="107"/>
      <c r="F24" s="106">
        <f>SUM(F21:F22)</f>
        <v>25100</v>
      </c>
      <c r="G24" s="106">
        <f>SUM(G21:G22)</f>
        <v>1299</v>
      </c>
      <c r="H24" s="104"/>
    </row>
    <row r="25" spans="1:8" s="80" customFormat="1" ht="19.5" customHeight="1" hidden="1">
      <c r="A25" s="112"/>
      <c r="B25" s="113"/>
      <c r="C25" s="112"/>
      <c r="D25" s="112"/>
      <c r="E25" s="114"/>
      <c r="F25" s="112"/>
      <c r="G25" s="112"/>
      <c r="H25" s="112"/>
    </row>
    <row r="26" spans="1:8" s="115" customFormat="1" ht="19.5" customHeight="1">
      <c r="A26" s="882" t="s">
        <v>63</v>
      </c>
      <c r="B26" s="882"/>
      <c r="C26" s="93">
        <f>SUM(C16+C20+C24)</f>
        <v>41008</v>
      </c>
      <c r="D26" s="93">
        <f>SUM(D16+D20+D24)</f>
        <v>948147</v>
      </c>
      <c r="E26" s="94"/>
      <c r="F26" s="93">
        <f>SUM(F16+F20+F24)</f>
        <v>948224</v>
      </c>
      <c r="G26" s="93">
        <f>SUM(G16+G20+G24)</f>
        <v>40931</v>
      </c>
      <c r="H26" s="94"/>
    </row>
    <row r="27" s="80" customFormat="1" ht="4.5" customHeight="1"/>
    <row r="28" s="80" customFormat="1" ht="12.75" customHeight="1">
      <c r="A28" s="95"/>
    </row>
    <row r="29" s="80" customFormat="1" ht="15.75">
      <c r="A29" s="95"/>
    </row>
    <row r="30" s="80" customFormat="1" ht="15.75">
      <c r="A30" s="95"/>
    </row>
    <row r="31" s="80" customFormat="1" ht="15.75">
      <c r="A31" s="95"/>
    </row>
    <row r="32" s="80" customFormat="1" ht="15.75"/>
  </sheetData>
  <mergeCells count="12">
    <mergeCell ref="A1:G1"/>
    <mergeCell ref="A2:G2"/>
    <mergeCell ref="A5:A8"/>
    <mergeCell ref="B5:B8"/>
    <mergeCell ref="C5:C8"/>
    <mergeCell ref="D6:D8"/>
    <mergeCell ref="D5:E5"/>
    <mergeCell ref="E7:E8"/>
    <mergeCell ref="H5:H8"/>
    <mergeCell ref="F6:F8"/>
    <mergeCell ref="G5:G8"/>
    <mergeCell ref="A26:B26"/>
  </mergeCells>
  <printOptions horizontalCentered="1"/>
  <pageMargins left="0.5118110236220472" right="0.5118110236220472" top="0.89" bottom="0.63" header="0.5118110236220472" footer="0.5118110236220472"/>
  <pageSetup horizontalDpi="300" verticalDpi="300" orientation="landscape" paperSize="9" r:id="rId1"/>
  <headerFooter alignWithMargins="0">
    <oddHeader>&amp;R&amp;9Załącznik nr  9
do uchwały   Nr III/7/2008 Rady Miejskiej w Ząbkowicach Śl. z dnia 27 lutego 2008 roku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D34"/>
    </sheetView>
  </sheetViews>
  <sheetFormatPr defaultColWidth="9.00390625" defaultRowHeight="12.75"/>
  <cols>
    <col min="1" max="1" width="3.375" style="1" customWidth="1"/>
    <col min="2" max="2" width="72.875" style="1" customWidth="1"/>
    <col min="3" max="3" width="6.25390625" style="1" customWidth="1"/>
    <col min="4" max="4" width="9.25390625" style="1" customWidth="1"/>
    <col min="5" max="16384" width="9.125" style="1" customWidth="1"/>
  </cols>
  <sheetData>
    <row r="1" spans="1:11" ht="21" customHeight="1">
      <c r="A1" s="891" t="s">
        <v>29</v>
      </c>
      <c r="B1" s="891"/>
      <c r="C1" s="891"/>
      <c r="D1" s="891"/>
      <c r="E1" s="5"/>
      <c r="F1" s="5"/>
      <c r="G1" s="5"/>
      <c r="H1" s="5"/>
      <c r="I1" s="5"/>
      <c r="J1" s="5"/>
      <c r="K1" s="5"/>
    </row>
    <row r="2" spans="1:8" ht="19.5" customHeight="1">
      <c r="A2" s="891" t="s">
        <v>624</v>
      </c>
      <c r="B2" s="891"/>
      <c r="C2" s="891"/>
      <c r="D2" s="891"/>
      <c r="E2" s="5"/>
      <c r="F2" s="5"/>
      <c r="G2" s="5"/>
      <c r="H2" s="5"/>
    </row>
    <row r="3" spans="1:8" ht="19.5" customHeight="1">
      <c r="A3" s="78"/>
      <c r="B3" s="78"/>
      <c r="C3" s="78"/>
      <c r="D3" s="78"/>
      <c r="E3" s="5"/>
      <c r="F3" s="5"/>
      <c r="G3" s="5"/>
      <c r="H3" s="5"/>
    </row>
    <row r="4" spans="1:4" ht="15.75">
      <c r="A4" s="62"/>
      <c r="B4" s="62"/>
      <c r="C4" s="62"/>
      <c r="D4" s="97" t="s">
        <v>32</v>
      </c>
    </row>
    <row r="5" spans="1:11" ht="59.25" customHeight="1">
      <c r="A5" s="116" t="s">
        <v>40</v>
      </c>
      <c r="B5" s="116" t="s">
        <v>0</v>
      </c>
      <c r="C5" s="116" t="s">
        <v>274</v>
      </c>
      <c r="D5" s="116" t="s">
        <v>441</v>
      </c>
      <c r="E5" s="6"/>
      <c r="F5" s="6"/>
      <c r="G5" s="6"/>
      <c r="H5" s="6"/>
      <c r="I5" s="6"/>
      <c r="J5" s="7"/>
      <c r="K5" s="7"/>
    </row>
    <row r="6" spans="1:11" ht="19.5" customHeight="1">
      <c r="A6" s="134" t="s">
        <v>11</v>
      </c>
      <c r="B6" s="154" t="s">
        <v>42</v>
      </c>
      <c r="C6" s="154"/>
      <c r="D6" s="155">
        <v>75808</v>
      </c>
      <c r="E6" s="6"/>
      <c r="F6" s="6"/>
      <c r="G6" s="6"/>
      <c r="H6" s="6"/>
      <c r="I6" s="6"/>
      <c r="J6" s="7"/>
      <c r="K6" s="7"/>
    </row>
    <row r="7" spans="1:11" ht="19.5" customHeight="1">
      <c r="A7" s="134" t="s">
        <v>16</v>
      </c>
      <c r="B7" s="154" t="s">
        <v>10</v>
      </c>
      <c r="C7" s="154"/>
      <c r="D7" s="155">
        <v>55000</v>
      </c>
      <c r="E7" s="6"/>
      <c r="F7" s="6"/>
      <c r="G7" s="6"/>
      <c r="H7" s="6"/>
      <c r="I7" s="6"/>
      <c r="J7" s="7"/>
      <c r="K7" s="7"/>
    </row>
    <row r="8" spans="1:11" ht="19.5" customHeight="1">
      <c r="A8" s="88" t="s">
        <v>13</v>
      </c>
      <c r="B8" s="156" t="s">
        <v>336</v>
      </c>
      <c r="C8" s="156" t="s">
        <v>94</v>
      </c>
      <c r="D8" s="157">
        <v>50000</v>
      </c>
      <c r="E8" s="6"/>
      <c r="F8" s="6"/>
      <c r="G8" s="6"/>
      <c r="H8" s="6"/>
      <c r="I8" s="6"/>
      <c r="J8" s="7"/>
      <c r="K8" s="7"/>
    </row>
    <row r="9" spans="1:11" ht="19.5" customHeight="1">
      <c r="A9" s="85" t="s">
        <v>14</v>
      </c>
      <c r="B9" s="158" t="s">
        <v>337</v>
      </c>
      <c r="C9" s="158" t="s">
        <v>94</v>
      </c>
      <c r="D9" s="159">
        <v>5000</v>
      </c>
      <c r="E9" s="6"/>
      <c r="F9" s="6"/>
      <c r="G9" s="6"/>
      <c r="H9" s="6"/>
      <c r="I9" s="6"/>
      <c r="J9" s="7"/>
      <c r="K9" s="7"/>
    </row>
    <row r="10" spans="1:11" ht="19.5" customHeight="1">
      <c r="A10" s="134" t="s">
        <v>17</v>
      </c>
      <c r="B10" s="154" t="s">
        <v>9</v>
      </c>
      <c r="C10" s="154"/>
      <c r="D10" s="155">
        <f>SUM(D11+D29)</f>
        <v>117000</v>
      </c>
      <c r="E10" s="6"/>
      <c r="F10" s="6"/>
      <c r="G10" s="6"/>
      <c r="H10" s="6"/>
      <c r="I10" s="6"/>
      <c r="J10" s="7"/>
      <c r="K10" s="7"/>
    </row>
    <row r="11" spans="1:11" ht="29.25" customHeight="1">
      <c r="A11" s="134" t="s">
        <v>13</v>
      </c>
      <c r="B11" s="154" t="s">
        <v>209</v>
      </c>
      <c r="C11" s="154"/>
      <c r="D11" s="155">
        <f>SUM(D13+D23+D26)</f>
        <v>107000</v>
      </c>
      <c r="E11" s="6"/>
      <c r="F11" s="6"/>
      <c r="G11" s="6"/>
      <c r="H11" s="6"/>
      <c r="I11" s="6"/>
      <c r="J11" s="7"/>
      <c r="K11" s="7"/>
    </row>
    <row r="12" spans="1:11" ht="18.75" customHeight="1">
      <c r="A12" s="160" t="s">
        <v>11</v>
      </c>
      <c r="B12" s="161" t="s">
        <v>518</v>
      </c>
      <c r="C12" s="161"/>
      <c r="D12" s="162"/>
      <c r="E12" s="6"/>
      <c r="F12" s="6"/>
      <c r="G12" s="6"/>
      <c r="H12" s="6"/>
      <c r="I12" s="6"/>
      <c r="J12" s="7"/>
      <c r="K12" s="7"/>
    </row>
    <row r="13" spans="1:11" ht="19.5" customHeight="1">
      <c r="A13" s="160"/>
      <c r="B13" s="161" t="s">
        <v>211</v>
      </c>
      <c r="C13" s="161"/>
      <c r="D13" s="163">
        <f>SUM(D14:D22)</f>
        <v>47500</v>
      </c>
      <c r="E13" s="6"/>
      <c r="F13" s="6"/>
      <c r="G13" s="6"/>
      <c r="H13" s="6"/>
      <c r="I13" s="6"/>
      <c r="J13" s="7"/>
      <c r="K13" s="7"/>
    </row>
    <row r="14" spans="1:11" ht="19.5" customHeight="1">
      <c r="A14" s="88" t="s">
        <v>13</v>
      </c>
      <c r="B14" s="156" t="s">
        <v>338</v>
      </c>
      <c r="C14" s="156">
        <v>4210</v>
      </c>
      <c r="D14" s="157">
        <v>500</v>
      </c>
      <c r="E14" s="6"/>
      <c r="F14" s="6"/>
      <c r="G14" s="6"/>
      <c r="H14" s="6"/>
      <c r="I14" s="6"/>
      <c r="J14" s="7"/>
      <c r="K14" s="7"/>
    </row>
    <row r="15" spans="1:11" ht="19.5" customHeight="1">
      <c r="A15" s="88" t="s">
        <v>14</v>
      </c>
      <c r="B15" s="156" t="s">
        <v>514</v>
      </c>
      <c r="C15" s="280"/>
      <c r="D15" s="157"/>
      <c r="E15" s="6"/>
      <c r="F15" s="6"/>
      <c r="G15" s="6"/>
      <c r="H15" s="6"/>
      <c r="I15" s="6"/>
      <c r="J15" s="7"/>
      <c r="K15" s="7"/>
    </row>
    <row r="16" spans="1:11" ht="19.5" customHeight="1">
      <c r="A16" s="88"/>
      <c r="B16" s="156" t="s">
        <v>515</v>
      </c>
      <c r="C16" s="280">
        <v>4700</v>
      </c>
      <c r="D16" s="157">
        <v>1000</v>
      </c>
      <c r="E16" s="6"/>
      <c r="F16" s="6"/>
      <c r="G16" s="6"/>
      <c r="H16" s="6"/>
      <c r="I16" s="6"/>
      <c r="J16" s="7"/>
      <c r="K16" s="7"/>
    </row>
    <row r="17" spans="1:11" ht="19.5" customHeight="1">
      <c r="A17" s="88"/>
      <c r="B17" s="156" t="s">
        <v>516</v>
      </c>
      <c r="C17" s="280">
        <v>4210</v>
      </c>
      <c r="D17" s="157">
        <v>1000</v>
      </c>
      <c r="E17" s="6"/>
      <c r="F17" s="6"/>
      <c r="G17" s="6"/>
      <c r="H17" s="6"/>
      <c r="I17" s="6"/>
      <c r="J17" s="7"/>
      <c r="K17" s="7"/>
    </row>
    <row r="18" spans="1:11" ht="19.5" customHeight="1">
      <c r="A18" s="88" t="s">
        <v>15</v>
      </c>
      <c r="B18" s="156" t="s">
        <v>339</v>
      </c>
      <c r="C18" s="156"/>
      <c r="D18" s="157"/>
      <c r="E18" s="6"/>
      <c r="F18" s="6"/>
      <c r="G18" s="6"/>
      <c r="H18" s="6"/>
      <c r="I18" s="6"/>
      <c r="J18" s="7"/>
      <c r="K18" s="7"/>
    </row>
    <row r="19" spans="1:11" ht="19.5" customHeight="1">
      <c r="A19" s="88"/>
      <c r="B19" s="156" t="s">
        <v>532</v>
      </c>
      <c r="C19" s="156">
        <v>4300</v>
      </c>
      <c r="D19" s="157">
        <v>15000</v>
      </c>
      <c r="E19" s="6"/>
      <c r="F19" s="6"/>
      <c r="G19" s="6"/>
      <c r="H19" s="6"/>
      <c r="I19" s="6"/>
      <c r="J19" s="7"/>
      <c r="K19" s="7"/>
    </row>
    <row r="20" spans="1:11" ht="19.5" customHeight="1">
      <c r="A20" s="88"/>
      <c r="B20" s="156" t="s">
        <v>533</v>
      </c>
      <c r="C20" s="156">
        <v>4300</v>
      </c>
      <c r="D20" s="157">
        <v>25000</v>
      </c>
      <c r="E20" s="6"/>
      <c r="F20" s="6"/>
      <c r="G20" s="6"/>
      <c r="H20" s="6"/>
      <c r="I20" s="6"/>
      <c r="J20" s="7"/>
      <c r="K20" s="7"/>
    </row>
    <row r="21" spans="1:11" ht="19.5" customHeight="1">
      <c r="A21" s="88" t="s">
        <v>1</v>
      </c>
      <c r="B21" s="156" t="s">
        <v>526</v>
      </c>
      <c r="C21" s="156">
        <v>4300</v>
      </c>
      <c r="D21" s="157">
        <v>1500</v>
      </c>
      <c r="E21" s="6"/>
      <c r="F21" s="6"/>
      <c r="G21" s="6"/>
      <c r="H21" s="6"/>
      <c r="I21" s="6"/>
      <c r="J21" s="7"/>
      <c r="K21" s="7"/>
    </row>
    <row r="22" spans="1:11" ht="19.5" customHeight="1">
      <c r="A22" s="88" t="s">
        <v>19</v>
      </c>
      <c r="B22" s="156" t="s">
        <v>634</v>
      </c>
      <c r="C22" s="156">
        <v>4300</v>
      </c>
      <c r="D22" s="157">
        <v>3500</v>
      </c>
      <c r="E22" s="6"/>
      <c r="F22" s="6"/>
      <c r="G22" s="6"/>
      <c r="H22" s="6"/>
      <c r="I22" s="6"/>
      <c r="J22" s="7"/>
      <c r="K22" s="7"/>
    </row>
    <row r="23" spans="1:11" ht="27.75" customHeight="1">
      <c r="A23" s="160" t="s">
        <v>16</v>
      </c>
      <c r="B23" s="161" t="s">
        <v>206</v>
      </c>
      <c r="C23" s="161"/>
      <c r="D23" s="163">
        <f>SUM(D24:D25)</f>
        <v>34500</v>
      </c>
      <c r="E23" s="6"/>
      <c r="F23" s="6"/>
      <c r="G23" s="6"/>
      <c r="H23" s="6"/>
      <c r="I23" s="6"/>
      <c r="J23" s="7"/>
      <c r="K23" s="7"/>
    </row>
    <row r="24" spans="1:11" ht="15" customHeight="1">
      <c r="A24" s="85" t="s">
        <v>13</v>
      </c>
      <c r="B24" s="158" t="s">
        <v>340</v>
      </c>
      <c r="C24" s="158">
        <v>4210</v>
      </c>
      <c r="D24" s="159">
        <v>1500</v>
      </c>
      <c r="E24" s="6"/>
      <c r="F24" s="6"/>
      <c r="G24" s="6"/>
      <c r="H24" s="6"/>
      <c r="I24" s="6"/>
      <c r="J24" s="7"/>
      <c r="K24" s="7"/>
    </row>
    <row r="25" spans="1:11" ht="15" customHeight="1">
      <c r="A25" s="85" t="s">
        <v>14</v>
      </c>
      <c r="B25" s="158" t="s">
        <v>341</v>
      </c>
      <c r="C25" s="158">
        <v>4300</v>
      </c>
      <c r="D25" s="159">
        <v>33000</v>
      </c>
      <c r="E25" s="6"/>
      <c r="F25" s="6"/>
      <c r="G25" s="6"/>
      <c r="H25" s="6"/>
      <c r="I25" s="6"/>
      <c r="J25" s="7"/>
      <c r="K25" s="7"/>
    </row>
    <row r="26" spans="1:11" ht="15" customHeight="1">
      <c r="A26" s="164" t="s">
        <v>17</v>
      </c>
      <c r="B26" s="165" t="s">
        <v>207</v>
      </c>
      <c r="C26" s="165"/>
      <c r="D26" s="166">
        <f>SUM(D27:D28)</f>
        <v>25000</v>
      </c>
      <c r="E26" s="6"/>
      <c r="F26" s="6"/>
      <c r="G26" s="6"/>
      <c r="H26" s="6"/>
      <c r="I26" s="6"/>
      <c r="J26" s="7"/>
      <c r="K26" s="7"/>
    </row>
    <row r="27" spans="1:11" ht="15" customHeight="1">
      <c r="A27" s="103" t="s">
        <v>13</v>
      </c>
      <c r="B27" s="167" t="s">
        <v>342</v>
      </c>
      <c r="C27" s="167">
        <v>4300</v>
      </c>
      <c r="D27" s="168">
        <v>5000</v>
      </c>
      <c r="E27" s="6"/>
      <c r="F27" s="6"/>
      <c r="G27" s="6"/>
      <c r="H27" s="6"/>
      <c r="I27" s="6"/>
      <c r="J27" s="7"/>
      <c r="K27" s="7"/>
    </row>
    <row r="28" spans="1:11" ht="15" customHeight="1">
      <c r="A28" s="103" t="s">
        <v>14</v>
      </c>
      <c r="B28" s="167" t="s">
        <v>517</v>
      </c>
      <c r="C28" s="167">
        <v>4210</v>
      </c>
      <c r="D28" s="168">
        <v>20000</v>
      </c>
      <c r="E28" s="6"/>
      <c r="F28" s="6"/>
      <c r="G28" s="6"/>
      <c r="H28" s="6"/>
      <c r="I28" s="6"/>
      <c r="J28" s="7"/>
      <c r="K28" s="7"/>
    </row>
    <row r="29" spans="1:11" ht="25.5" customHeight="1">
      <c r="A29" s="134" t="s">
        <v>14</v>
      </c>
      <c r="B29" s="154" t="s">
        <v>210</v>
      </c>
      <c r="C29" s="154"/>
      <c r="D29" s="155">
        <f>SUM(D30)</f>
        <v>10000</v>
      </c>
      <c r="E29" s="6"/>
      <c r="F29" s="6"/>
      <c r="G29" s="6"/>
      <c r="H29" s="6"/>
      <c r="I29" s="6"/>
      <c r="J29" s="7"/>
      <c r="K29" s="7"/>
    </row>
    <row r="30" spans="1:11" ht="15.75">
      <c r="A30" s="160" t="s">
        <v>11</v>
      </c>
      <c r="B30" s="169" t="s">
        <v>208</v>
      </c>
      <c r="C30" s="169"/>
      <c r="D30" s="170">
        <f>SUM(D31:D31)</f>
        <v>10000</v>
      </c>
      <c r="E30" s="6"/>
      <c r="F30" s="6"/>
      <c r="G30" s="6"/>
      <c r="H30" s="6"/>
      <c r="I30" s="6"/>
      <c r="J30" s="7"/>
      <c r="K30" s="7"/>
    </row>
    <row r="31" spans="1:11" ht="15.75">
      <c r="A31" s="103" t="s">
        <v>13</v>
      </c>
      <c r="B31" s="171" t="s">
        <v>279</v>
      </c>
      <c r="C31" s="171">
        <v>6110</v>
      </c>
      <c r="D31" s="168">
        <v>10000</v>
      </c>
      <c r="E31" s="6"/>
      <c r="F31" s="6"/>
      <c r="G31" s="6"/>
      <c r="H31" s="6"/>
      <c r="I31" s="6"/>
      <c r="J31" s="7"/>
      <c r="K31" s="7"/>
    </row>
    <row r="32" spans="1:11" ht="19.5" customHeight="1">
      <c r="A32" s="134" t="s">
        <v>28</v>
      </c>
      <c r="B32" s="154" t="s">
        <v>43</v>
      </c>
      <c r="C32" s="154"/>
      <c r="D32" s="155">
        <v>13808</v>
      </c>
      <c r="E32" s="6"/>
      <c r="F32" s="6"/>
      <c r="G32" s="6"/>
      <c r="H32" s="6"/>
      <c r="I32" s="6"/>
      <c r="J32" s="7"/>
      <c r="K32" s="7"/>
    </row>
    <row r="33" spans="1:11" ht="15.75">
      <c r="A33" s="61"/>
      <c r="B33" s="61"/>
      <c r="C33" s="61"/>
      <c r="D33" s="61"/>
      <c r="E33" s="6"/>
      <c r="F33" s="6"/>
      <c r="G33" s="6"/>
      <c r="H33" s="6"/>
      <c r="I33" s="6"/>
      <c r="J33" s="7"/>
      <c r="K33" s="7"/>
    </row>
    <row r="34" spans="1:11" ht="15.75">
      <c r="A34" s="61"/>
      <c r="B34" s="61"/>
      <c r="C34" s="61"/>
      <c r="D34" s="61"/>
      <c r="E34" s="6"/>
      <c r="F34" s="6"/>
      <c r="G34" s="6"/>
      <c r="H34" s="6"/>
      <c r="I34" s="6"/>
      <c r="J34" s="7"/>
      <c r="K34" s="7"/>
    </row>
    <row r="35" spans="1:11" ht="15">
      <c r="A35" s="6"/>
      <c r="B35" s="6"/>
      <c r="C35" s="6"/>
      <c r="D35" s="6"/>
      <c r="E35" s="6"/>
      <c r="F35" s="6"/>
      <c r="G35" s="6"/>
      <c r="H35" s="6"/>
      <c r="I35" s="6"/>
      <c r="J35" s="7"/>
      <c r="K35" s="7"/>
    </row>
    <row r="36" spans="1:11" ht="15">
      <c r="A36" s="6"/>
      <c r="B36" s="6"/>
      <c r="C36" s="6"/>
      <c r="D36" s="6"/>
      <c r="E36" s="6"/>
      <c r="F36" s="6"/>
      <c r="G36" s="6"/>
      <c r="H36" s="6"/>
      <c r="I36" s="6"/>
      <c r="J36" s="7"/>
      <c r="K36" s="7"/>
    </row>
    <row r="37" spans="1:11" ht="15">
      <c r="A37" s="6"/>
      <c r="B37" s="6"/>
      <c r="C37" s="6"/>
      <c r="D37" s="6"/>
      <c r="E37" s="6"/>
      <c r="F37" s="6"/>
      <c r="G37" s="6"/>
      <c r="H37" s="6"/>
      <c r="I37" s="6"/>
      <c r="J37" s="7"/>
      <c r="K37" s="7"/>
    </row>
    <row r="38" spans="1:11" ht="15">
      <c r="A38" s="6"/>
      <c r="B38" s="6"/>
      <c r="C38" s="6"/>
      <c r="D38" s="6"/>
      <c r="E38" s="6"/>
      <c r="F38" s="6"/>
      <c r="G38" s="6"/>
      <c r="H38" s="6"/>
      <c r="I38" s="6"/>
      <c r="J38" s="7"/>
      <c r="K38" s="7"/>
    </row>
    <row r="39" spans="1:11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</sheetData>
  <mergeCells count="2">
    <mergeCell ref="A1:D1"/>
    <mergeCell ref="A2:D2"/>
  </mergeCells>
  <printOptions horizontalCentered="1"/>
  <pageMargins left="0.5905511811023623" right="0.5905511811023623" top="1.8897637795275593" bottom="0.5905511811023623" header="0.5118110236220472" footer="0.5118110236220472"/>
  <pageSetup horizontalDpi="300" verticalDpi="300" orientation="portrait" paperSize="9" r:id="rId1"/>
  <headerFooter alignWithMargins="0">
    <oddHeader>&amp;RZałącznik nr  10
 do uchwały  Nr III/7/2008  Rady Miejskiej w Ząbkowicach Sl. z dnia 27 lutego 2008 roku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:F1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8.875" style="1" customWidth="1"/>
    <col min="5" max="5" width="41.625" style="1" customWidth="1"/>
    <col min="6" max="6" width="22.25390625" style="1" customWidth="1"/>
    <col min="7" max="16384" width="9.125" style="1" customWidth="1"/>
  </cols>
  <sheetData>
    <row r="1" spans="1:6" ht="18">
      <c r="A1" s="185"/>
      <c r="B1" s="185"/>
      <c r="C1" s="185"/>
      <c r="D1" s="185"/>
      <c r="E1" s="185"/>
      <c r="F1" s="185"/>
    </row>
    <row r="2" spans="1:6" ht="19.5" customHeight="1">
      <c r="A2" s="892" t="s">
        <v>625</v>
      </c>
      <c r="B2" s="892"/>
      <c r="C2" s="892"/>
      <c r="D2" s="892"/>
      <c r="E2" s="892"/>
      <c r="F2" s="892"/>
    </row>
    <row r="3" spans="1:6" ht="19.5" customHeight="1">
      <c r="A3" s="117"/>
      <c r="B3" s="117"/>
      <c r="C3" s="117"/>
      <c r="D3" s="117"/>
      <c r="E3" s="79"/>
      <c r="F3" s="79"/>
    </row>
    <row r="4" spans="1:6" ht="19.5" customHeight="1">
      <c r="A4" s="117"/>
      <c r="B4" s="117"/>
      <c r="C4" s="117"/>
      <c r="D4" s="117"/>
      <c r="E4" s="117"/>
      <c r="F4" s="118" t="s">
        <v>32</v>
      </c>
    </row>
    <row r="5" spans="1:6" ht="19.5" customHeight="1">
      <c r="A5" s="119" t="s">
        <v>40</v>
      </c>
      <c r="B5" s="119" t="s">
        <v>2</v>
      </c>
      <c r="C5" s="119" t="s">
        <v>3</v>
      </c>
      <c r="D5" s="119" t="s">
        <v>4</v>
      </c>
      <c r="E5" s="119" t="s">
        <v>36</v>
      </c>
      <c r="F5" s="119" t="s">
        <v>35</v>
      </c>
    </row>
    <row r="6" spans="1:6" ht="15.75" customHeight="1">
      <c r="A6" s="120">
        <v>1</v>
      </c>
      <c r="B6" s="120">
        <v>2</v>
      </c>
      <c r="C6" s="120">
        <v>3</v>
      </c>
      <c r="D6" s="120">
        <v>4</v>
      </c>
      <c r="E6" s="120">
        <v>5</v>
      </c>
      <c r="F6" s="120">
        <v>6</v>
      </c>
    </row>
    <row r="7" spans="1:6" ht="30" customHeight="1">
      <c r="A7" s="121" t="s">
        <v>13</v>
      </c>
      <c r="B7" s="121">
        <v>921</v>
      </c>
      <c r="C7" s="121">
        <v>92109</v>
      </c>
      <c r="D7" s="121">
        <v>2480</v>
      </c>
      <c r="E7" s="121" t="s">
        <v>237</v>
      </c>
      <c r="F7" s="122">
        <v>520000</v>
      </c>
    </row>
    <row r="8" spans="1:6" ht="30" customHeight="1">
      <c r="A8" s="123" t="s">
        <v>14</v>
      </c>
      <c r="B8" s="123">
        <v>921</v>
      </c>
      <c r="C8" s="123">
        <v>92116</v>
      </c>
      <c r="D8" s="123">
        <v>2480</v>
      </c>
      <c r="E8" s="123" t="s">
        <v>238</v>
      </c>
      <c r="F8" s="124">
        <v>600000</v>
      </c>
    </row>
    <row r="9" spans="1:6" ht="30" customHeight="1">
      <c r="A9" s="893" t="s">
        <v>63</v>
      </c>
      <c r="B9" s="894"/>
      <c r="C9" s="894"/>
      <c r="D9" s="894"/>
      <c r="E9" s="895"/>
      <c r="F9" s="125">
        <f>SUM(F7:F8)</f>
        <v>1120000</v>
      </c>
    </row>
    <row r="10" spans="1:6" ht="18.75">
      <c r="A10" s="117"/>
      <c r="B10" s="117"/>
      <c r="C10" s="117"/>
      <c r="D10" s="117"/>
      <c r="E10" s="117"/>
      <c r="F10" s="117"/>
    </row>
    <row r="11" spans="1:6" ht="18.75">
      <c r="A11" s="126"/>
      <c r="B11" s="117"/>
      <c r="C11" s="117"/>
      <c r="D11" s="117"/>
      <c r="E11" s="117"/>
      <c r="F11" s="117"/>
    </row>
    <row r="12" spans="1:6" ht="18.75">
      <c r="A12" s="127"/>
      <c r="B12" s="117"/>
      <c r="C12" s="117"/>
      <c r="D12" s="117"/>
      <c r="E12" s="117"/>
      <c r="F12" s="117"/>
    </row>
    <row r="13" spans="1:6" ht="18.75">
      <c r="A13" s="117"/>
      <c r="B13" s="117"/>
      <c r="C13" s="117"/>
      <c r="D13" s="117"/>
      <c r="E13" s="117"/>
      <c r="F13" s="117"/>
    </row>
    <row r="14" spans="1:6" ht="18.75">
      <c r="A14" s="127"/>
      <c r="B14" s="117"/>
      <c r="C14" s="117"/>
      <c r="D14" s="117"/>
      <c r="E14" s="117"/>
      <c r="F14" s="117"/>
    </row>
    <row r="15" spans="1:6" ht="18.75">
      <c r="A15" s="117"/>
      <c r="B15" s="117"/>
      <c r="C15" s="117"/>
      <c r="D15" s="117"/>
      <c r="E15" s="117"/>
      <c r="F15" s="117"/>
    </row>
    <row r="16" spans="1:6" ht="18.75">
      <c r="A16" s="117"/>
      <c r="B16" s="117"/>
      <c r="C16" s="117"/>
      <c r="D16" s="117"/>
      <c r="E16" s="117"/>
      <c r="F16" s="117"/>
    </row>
    <row r="17" spans="1:6" ht="18.75">
      <c r="A17" s="117"/>
      <c r="B17" s="117"/>
      <c r="C17" s="117"/>
      <c r="D17" s="117"/>
      <c r="E17" s="117"/>
      <c r="F17" s="117"/>
    </row>
    <row r="18" spans="1:6" ht="18.75">
      <c r="A18" s="117"/>
      <c r="B18" s="117"/>
      <c r="C18" s="117"/>
      <c r="D18" s="117"/>
      <c r="E18" s="117"/>
      <c r="F18" s="117"/>
    </row>
    <row r="19" spans="1:6" ht="18.75">
      <c r="A19" s="117"/>
      <c r="B19" s="117"/>
      <c r="C19" s="117"/>
      <c r="D19" s="117"/>
      <c r="E19" s="117"/>
      <c r="F19" s="117"/>
    </row>
  </sheetData>
  <mergeCells count="2">
    <mergeCell ref="A2:F2"/>
    <mergeCell ref="A9:E9"/>
  </mergeCells>
  <printOptions horizontalCentered="1"/>
  <pageMargins left="0.5511811023622047" right="0.5118110236220472" top="2.204724409448819" bottom="0.984251968503937" header="0.5118110236220472" footer="0.5118110236220472"/>
  <pageSetup horizontalDpi="300" verticalDpi="300" orientation="portrait" paperSize="9" scale="95" r:id="rId1"/>
  <headerFooter alignWithMargins="0">
    <oddHeader>&amp;R&amp;9Załącznik nr  11
do uchwały  Nr III/7/2008 Rady Miejskiej w Ząbkowicach Śl. z dnia 27 lutego 2008 roku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15"/>
  <sheetViews>
    <sheetView workbookViewId="0" topLeftCell="A1">
      <selection activeCell="A2" sqref="A2:E15"/>
    </sheetView>
  </sheetViews>
  <sheetFormatPr defaultColWidth="9.00390625" defaultRowHeight="12.75"/>
  <cols>
    <col min="1" max="1" width="5.25390625" style="0" customWidth="1"/>
    <col min="2" max="2" width="5.875" style="0" customWidth="1"/>
    <col min="3" max="3" width="9.75390625" style="0" customWidth="1"/>
    <col min="4" max="4" width="66.75390625" style="0" customWidth="1"/>
    <col min="5" max="5" width="14.375" style="0" customWidth="1"/>
  </cols>
  <sheetData>
    <row r="2" spans="1:5" ht="48.75" customHeight="1">
      <c r="A2" s="892" t="s">
        <v>613</v>
      </c>
      <c r="B2" s="892"/>
      <c r="C2" s="892"/>
      <c r="D2" s="892"/>
      <c r="E2" s="892"/>
    </row>
    <row r="3" spans="1:5" ht="19.5" customHeight="1">
      <c r="A3" s="80"/>
      <c r="B3" s="80"/>
      <c r="C3" s="80"/>
      <c r="D3" s="78"/>
      <c r="E3" s="78"/>
    </row>
    <row r="4" spans="1:5" ht="19.5" customHeight="1">
      <c r="A4" s="80"/>
      <c r="B4" s="80"/>
      <c r="C4" s="80"/>
      <c r="D4" s="62"/>
      <c r="E4" s="97" t="s">
        <v>32</v>
      </c>
    </row>
    <row r="5" spans="1:5" ht="19.5" customHeight="1">
      <c r="A5" s="116" t="s">
        <v>40</v>
      </c>
      <c r="B5" s="116" t="s">
        <v>2</v>
      </c>
      <c r="C5" s="116" t="s">
        <v>3</v>
      </c>
      <c r="D5" s="116" t="s">
        <v>34</v>
      </c>
      <c r="E5" s="116" t="s">
        <v>35</v>
      </c>
    </row>
    <row r="6" spans="1:5" s="40" customFormat="1" ht="12" customHeight="1">
      <c r="A6" s="82">
        <v>1</v>
      </c>
      <c r="B6" s="82">
        <v>2</v>
      </c>
      <c r="C6" s="82">
        <v>3</v>
      </c>
      <c r="D6" s="82">
        <v>4</v>
      </c>
      <c r="E6" s="82">
        <v>5</v>
      </c>
    </row>
    <row r="7" spans="1:5" ht="19.5" customHeight="1">
      <c r="A7" s="142" t="s">
        <v>13</v>
      </c>
      <c r="B7" s="142">
        <v>600</v>
      </c>
      <c r="C7" s="140">
        <v>60013</v>
      </c>
      <c r="D7" s="128" t="s">
        <v>614</v>
      </c>
      <c r="E7" s="129"/>
    </row>
    <row r="8" spans="1:5" ht="19.5" customHeight="1">
      <c r="A8" s="703"/>
      <c r="B8" s="703"/>
      <c r="C8" s="702"/>
      <c r="D8" s="704" t="s">
        <v>615</v>
      </c>
      <c r="E8" s="138">
        <v>500000</v>
      </c>
    </row>
    <row r="9" spans="1:5" ht="19.5" customHeight="1">
      <c r="A9" s="709" t="s">
        <v>14</v>
      </c>
      <c r="B9" s="709">
        <v>600</v>
      </c>
      <c r="C9" s="705">
        <v>60014</v>
      </c>
      <c r="D9" s="706" t="s">
        <v>620</v>
      </c>
      <c r="E9" s="215">
        <v>15000</v>
      </c>
    </row>
    <row r="10" spans="1:5" ht="19.5" customHeight="1">
      <c r="A10" s="709">
        <v>3</v>
      </c>
      <c r="B10" s="709">
        <v>754</v>
      </c>
      <c r="C10" s="705">
        <v>75411</v>
      </c>
      <c r="D10" s="706" t="s">
        <v>616</v>
      </c>
      <c r="E10" s="215"/>
    </row>
    <row r="11" spans="1:5" ht="19.5" customHeight="1">
      <c r="A11" s="710"/>
      <c r="B11" s="710"/>
      <c r="C11" s="707"/>
      <c r="D11" s="708" t="s">
        <v>617</v>
      </c>
      <c r="E11" s="208">
        <v>10000</v>
      </c>
    </row>
    <row r="12" spans="1:5" ht="19.5" customHeight="1">
      <c r="A12" s="709">
        <v>4</v>
      </c>
      <c r="B12" s="709">
        <v>754</v>
      </c>
      <c r="C12" s="705">
        <v>75405</v>
      </c>
      <c r="D12" s="706" t="s">
        <v>618</v>
      </c>
      <c r="E12" s="215"/>
    </row>
    <row r="13" spans="1:5" ht="19.5" customHeight="1">
      <c r="A13" s="710"/>
      <c r="B13" s="710"/>
      <c r="C13" s="707"/>
      <c r="D13" s="708" t="s">
        <v>619</v>
      </c>
      <c r="E13" s="208">
        <v>37000</v>
      </c>
    </row>
    <row r="14" spans="1:5" ht="17.25" customHeight="1">
      <c r="A14" s="896" t="s">
        <v>229</v>
      </c>
      <c r="B14" s="897"/>
      <c r="C14" s="898"/>
      <c r="D14" s="130"/>
      <c r="E14" s="133">
        <f>SUM(E7:E13)</f>
        <v>562000</v>
      </c>
    </row>
    <row r="15" spans="1:5" ht="15.75">
      <c r="A15" s="80"/>
      <c r="B15" s="80"/>
      <c r="C15" s="80"/>
      <c r="D15" s="80"/>
      <c r="E15" s="80"/>
    </row>
  </sheetData>
  <mergeCells count="2">
    <mergeCell ref="A2:E2"/>
    <mergeCell ref="A14:C14"/>
  </mergeCells>
  <printOptions horizontalCentered="1"/>
  <pageMargins left="0.3937007874015748" right="0.3937007874015748" top="1.67" bottom="0.984251968503937" header="0.5118110236220472" footer="0.5118110236220472"/>
  <pageSetup horizontalDpi="300" verticalDpi="300" orientation="portrait" paperSize="9" scale="95" r:id="rId1"/>
  <headerFooter alignWithMargins="0">
    <oddHeader>&amp;R&amp;9Załącznik nr    13
do uchwały  Nr III/7/2008 Rady Miejskiej w Ząbkowicach Śl. z dnia 27 lutego 2008 roku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E10"/>
  <sheetViews>
    <sheetView workbookViewId="0" topLeftCell="A1">
      <selection activeCell="A2" sqref="A2:E9"/>
    </sheetView>
  </sheetViews>
  <sheetFormatPr defaultColWidth="9.00390625" defaultRowHeight="12.75"/>
  <cols>
    <col min="1" max="1" width="5.25390625" style="0" customWidth="1"/>
    <col min="2" max="2" width="5.875" style="0" customWidth="1"/>
    <col min="3" max="3" width="9.75390625" style="0" customWidth="1"/>
    <col min="4" max="4" width="66.75390625" style="0" customWidth="1"/>
    <col min="5" max="5" width="14.375" style="0" customWidth="1"/>
  </cols>
  <sheetData>
    <row r="2" spans="1:5" ht="48.75" customHeight="1">
      <c r="A2" s="892" t="s">
        <v>626</v>
      </c>
      <c r="B2" s="892"/>
      <c r="C2" s="892"/>
      <c r="D2" s="892"/>
      <c r="E2" s="892"/>
    </row>
    <row r="3" spans="1:5" ht="19.5" customHeight="1">
      <c r="A3" s="80"/>
      <c r="B3" s="80"/>
      <c r="C3" s="80"/>
      <c r="D3" s="78"/>
      <c r="E3" s="78"/>
    </row>
    <row r="4" spans="1:5" ht="19.5" customHeight="1">
      <c r="A4" s="80"/>
      <c r="B4" s="80"/>
      <c r="C4" s="80"/>
      <c r="D4" s="62"/>
      <c r="E4" s="97" t="s">
        <v>32</v>
      </c>
    </row>
    <row r="5" spans="1:5" ht="19.5" customHeight="1">
      <c r="A5" s="116" t="s">
        <v>40</v>
      </c>
      <c r="B5" s="116" t="s">
        <v>2</v>
      </c>
      <c r="C5" s="116" t="s">
        <v>3</v>
      </c>
      <c r="D5" s="116" t="s">
        <v>34</v>
      </c>
      <c r="E5" s="116" t="s">
        <v>35</v>
      </c>
    </row>
    <row r="6" spans="1:5" s="40" customFormat="1" ht="12" customHeight="1">
      <c r="A6" s="82">
        <v>1</v>
      </c>
      <c r="B6" s="82">
        <v>2</v>
      </c>
      <c r="C6" s="82">
        <v>3</v>
      </c>
      <c r="D6" s="82">
        <v>4</v>
      </c>
      <c r="E6" s="82">
        <v>5</v>
      </c>
    </row>
    <row r="7" spans="1:5" ht="18.75" customHeight="1">
      <c r="A7" s="141" t="s">
        <v>13</v>
      </c>
      <c r="B7" s="142">
        <v>851</v>
      </c>
      <c r="C7" s="140">
        <v>85154</v>
      </c>
      <c r="D7" s="128" t="s">
        <v>416</v>
      </c>
      <c r="E7" s="129">
        <v>150000</v>
      </c>
    </row>
    <row r="8" spans="1:5" ht="18" customHeight="1">
      <c r="A8" s="131" t="s">
        <v>14</v>
      </c>
      <c r="B8" s="132">
        <v>926</v>
      </c>
      <c r="C8" s="132">
        <v>92605</v>
      </c>
      <c r="D8" s="131" t="s">
        <v>199</v>
      </c>
      <c r="E8" s="279">
        <v>170000</v>
      </c>
    </row>
    <row r="9" spans="1:5" ht="17.25" customHeight="1">
      <c r="A9" s="896" t="s">
        <v>229</v>
      </c>
      <c r="B9" s="897"/>
      <c r="C9" s="898"/>
      <c r="D9" s="130"/>
      <c r="E9" s="133">
        <f>SUM(E7+E8)</f>
        <v>320000</v>
      </c>
    </row>
    <row r="10" spans="1:5" ht="15.75">
      <c r="A10" s="80"/>
      <c r="B10" s="80"/>
      <c r="C10" s="80"/>
      <c r="D10" s="80"/>
      <c r="E10" s="80"/>
    </row>
  </sheetData>
  <mergeCells count="2">
    <mergeCell ref="A2:E2"/>
    <mergeCell ref="A9:C9"/>
  </mergeCells>
  <printOptions horizontalCentered="1"/>
  <pageMargins left="0.3937007874015748" right="0.3937007874015748" top="1.67" bottom="0.984251968503937" header="0.5118110236220472" footer="0.5118110236220472"/>
  <pageSetup horizontalDpi="300" verticalDpi="300" orientation="portrait" paperSize="9" scale="95" r:id="rId1"/>
  <headerFooter alignWithMargins="0">
    <oddHeader>&amp;R&amp;9Załącznik nr  12
do uchwały  Nr III/7/2008 Rady Miejskiej w Ząbkowicach Sl. z dnia 27 lutego 2008 roku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:I51"/>
    </sheetView>
  </sheetViews>
  <sheetFormatPr defaultColWidth="9.00390625" defaultRowHeight="12.75"/>
  <cols>
    <col min="1" max="1" width="4.125" style="2" customWidth="1"/>
    <col min="2" max="2" width="5.875" style="2" customWidth="1"/>
    <col min="3" max="3" width="7.00390625" style="2" customWidth="1"/>
    <col min="4" max="4" width="58.00390625" style="1" customWidth="1"/>
    <col min="5" max="5" width="14.375" style="1" customWidth="1"/>
    <col min="6" max="7" width="10.75390625" style="1" customWidth="1"/>
    <col min="8" max="8" width="13.00390625" style="1" customWidth="1"/>
    <col min="9" max="9" width="14.875" style="1" customWidth="1"/>
    <col min="10" max="16384" width="9.125" style="1" customWidth="1"/>
  </cols>
  <sheetData>
    <row r="1" spans="1:9" ht="15.75">
      <c r="A1" s="909" t="s">
        <v>379</v>
      </c>
      <c r="B1" s="909"/>
      <c r="C1" s="909"/>
      <c r="D1" s="909"/>
      <c r="E1" s="909"/>
      <c r="F1" s="909"/>
      <c r="G1" s="909"/>
      <c r="H1" s="909"/>
      <c r="I1" s="909"/>
    </row>
    <row r="2" spans="1:9" ht="25.5" customHeight="1" thickBot="1">
      <c r="A2" s="696"/>
      <c r="B2" s="135"/>
      <c r="C2" s="135"/>
      <c r="D2" s="135"/>
      <c r="E2" s="135"/>
      <c r="F2" s="135"/>
      <c r="G2" s="135"/>
      <c r="H2" s="135"/>
      <c r="I2" s="135" t="s">
        <v>32</v>
      </c>
    </row>
    <row r="3" spans="1:9" s="24" customFormat="1" ht="19.5" customHeight="1">
      <c r="A3" s="910" t="s">
        <v>40</v>
      </c>
      <c r="B3" s="912" t="s">
        <v>2</v>
      </c>
      <c r="C3" s="912" t="s">
        <v>31</v>
      </c>
      <c r="D3" s="914" t="s">
        <v>71</v>
      </c>
      <c r="E3" s="914" t="s">
        <v>47</v>
      </c>
      <c r="F3" s="914"/>
      <c r="G3" s="914"/>
      <c r="H3" s="914"/>
      <c r="I3" s="915"/>
    </row>
    <row r="4" spans="1:9" s="24" customFormat="1" ht="19.5" customHeight="1">
      <c r="A4" s="911"/>
      <c r="B4" s="913"/>
      <c r="C4" s="913"/>
      <c r="D4" s="906"/>
      <c r="E4" s="907" t="s">
        <v>609</v>
      </c>
      <c r="F4" s="906" t="s">
        <v>80</v>
      </c>
      <c r="G4" s="906"/>
      <c r="H4" s="906"/>
      <c r="I4" s="916"/>
    </row>
    <row r="5" spans="1:9" s="24" customFormat="1" ht="29.25" customHeight="1">
      <c r="A5" s="911"/>
      <c r="B5" s="913"/>
      <c r="C5" s="913"/>
      <c r="D5" s="906"/>
      <c r="E5" s="907"/>
      <c r="F5" s="906" t="s">
        <v>70</v>
      </c>
      <c r="G5" s="906" t="s">
        <v>61</v>
      </c>
      <c r="H5" s="907" t="s">
        <v>351</v>
      </c>
      <c r="I5" s="908" t="s">
        <v>283</v>
      </c>
    </row>
    <row r="6" spans="1:9" s="24" customFormat="1" ht="19.5" customHeight="1">
      <c r="A6" s="911"/>
      <c r="B6" s="913"/>
      <c r="C6" s="913"/>
      <c r="D6" s="906"/>
      <c r="E6" s="907"/>
      <c r="F6" s="906"/>
      <c r="G6" s="906"/>
      <c r="H6" s="907"/>
      <c r="I6" s="908"/>
    </row>
    <row r="7" spans="1:9" s="24" customFormat="1" ht="33" customHeight="1">
      <c r="A7" s="911"/>
      <c r="B7" s="913"/>
      <c r="C7" s="913"/>
      <c r="D7" s="906"/>
      <c r="E7" s="907"/>
      <c r="F7" s="906"/>
      <c r="G7" s="906"/>
      <c r="H7" s="907"/>
      <c r="I7" s="908"/>
    </row>
    <row r="8" spans="1:9" ht="12" customHeight="1" thickBot="1">
      <c r="A8" s="347">
        <v>1</v>
      </c>
      <c r="B8" s="348">
        <v>2</v>
      </c>
      <c r="C8" s="348">
        <v>3</v>
      </c>
      <c r="D8" s="348">
        <v>4</v>
      </c>
      <c r="E8" s="348">
        <v>5</v>
      </c>
      <c r="F8" s="348">
        <v>6</v>
      </c>
      <c r="G8" s="348">
        <v>7</v>
      </c>
      <c r="H8" s="348">
        <v>8</v>
      </c>
      <c r="I8" s="348">
        <v>9</v>
      </c>
    </row>
    <row r="9" spans="1:9" s="276" customFormat="1" ht="34.5" customHeight="1">
      <c r="A9" s="372" t="s">
        <v>13</v>
      </c>
      <c r="B9" s="382" t="s">
        <v>446</v>
      </c>
      <c r="C9" s="383" t="s">
        <v>171</v>
      </c>
      <c r="D9" s="373" t="s">
        <v>390</v>
      </c>
      <c r="E9" s="374">
        <f>SUM(F9:I9)</f>
        <v>50000</v>
      </c>
      <c r="F9" s="374">
        <v>50000</v>
      </c>
      <c r="G9" s="375"/>
      <c r="H9" s="373"/>
      <c r="I9" s="376"/>
    </row>
    <row r="10" spans="1:9" s="276" customFormat="1" ht="17.25" customHeight="1">
      <c r="A10" s="349" t="s">
        <v>14</v>
      </c>
      <c r="B10" s="384" t="s">
        <v>446</v>
      </c>
      <c r="C10" s="82" t="s">
        <v>171</v>
      </c>
      <c r="D10" s="275" t="s">
        <v>492</v>
      </c>
      <c r="E10" s="136">
        <v>200000</v>
      </c>
      <c r="F10" s="136"/>
      <c r="G10" s="136">
        <v>200000</v>
      </c>
      <c r="H10" s="275"/>
      <c r="I10" s="350"/>
    </row>
    <row r="11" spans="1:9" s="276" customFormat="1" ht="17.25" customHeight="1">
      <c r="A11" s="349" t="s">
        <v>15</v>
      </c>
      <c r="B11" s="384" t="s">
        <v>446</v>
      </c>
      <c r="C11" s="82" t="s">
        <v>171</v>
      </c>
      <c r="D11" s="275" t="s">
        <v>493</v>
      </c>
      <c r="E11" s="136">
        <f>SUM(F11:I11)</f>
        <v>400000</v>
      </c>
      <c r="F11" s="136"/>
      <c r="G11" s="136">
        <v>400000</v>
      </c>
      <c r="H11" s="275"/>
      <c r="I11" s="350"/>
    </row>
    <row r="12" spans="1:9" s="276" customFormat="1" ht="30.75" customHeight="1">
      <c r="A12" s="349" t="s">
        <v>1</v>
      </c>
      <c r="B12" s="82">
        <v>600</v>
      </c>
      <c r="C12" s="82">
        <v>60016</v>
      </c>
      <c r="D12" s="275" t="s">
        <v>494</v>
      </c>
      <c r="E12" s="136">
        <v>580000</v>
      </c>
      <c r="F12" s="136"/>
      <c r="G12" s="136">
        <v>580000</v>
      </c>
      <c r="H12" s="275"/>
      <c r="I12" s="350"/>
    </row>
    <row r="13" spans="1:9" s="276" customFormat="1" ht="30.75" customHeight="1">
      <c r="A13" s="349" t="s">
        <v>19</v>
      </c>
      <c r="B13" s="82">
        <v>600</v>
      </c>
      <c r="C13" s="82">
        <v>60016</v>
      </c>
      <c r="D13" s="275" t="s">
        <v>495</v>
      </c>
      <c r="E13" s="136">
        <v>800000</v>
      </c>
      <c r="F13" s="136"/>
      <c r="G13" s="136">
        <v>800000</v>
      </c>
      <c r="H13" s="275"/>
      <c r="I13" s="350"/>
    </row>
    <row r="14" spans="1:9" s="276" customFormat="1" ht="30.75" customHeight="1">
      <c r="A14" s="349" t="s">
        <v>20</v>
      </c>
      <c r="B14" s="82">
        <v>600</v>
      </c>
      <c r="C14" s="82">
        <v>60016</v>
      </c>
      <c r="D14" s="275" t="s">
        <v>496</v>
      </c>
      <c r="E14" s="136">
        <v>210000</v>
      </c>
      <c r="F14" s="136"/>
      <c r="G14" s="136">
        <v>210000</v>
      </c>
      <c r="H14" s="275"/>
      <c r="I14" s="350"/>
    </row>
    <row r="15" spans="1:9" s="276" customFormat="1" ht="24" customHeight="1">
      <c r="A15" s="349" t="s">
        <v>21</v>
      </c>
      <c r="B15" s="82">
        <v>600</v>
      </c>
      <c r="C15" s="82">
        <v>60016</v>
      </c>
      <c r="D15" s="275" t="s">
        <v>497</v>
      </c>
      <c r="E15" s="136">
        <v>200000</v>
      </c>
      <c r="F15" s="136"/>
      <c r="G15" s="136">
        <v>200000</v>
      </c>
      <c r="H15" s="275"/>
      <c r="I15" s="350"/>
    </row>
    <row r="16" spans="1:9" s="276" customFormat="1" ht="33.75" customHeight="1">
      <c r="A16" s="349" t="s">
        <v>24</v>
      </c>
      <c r="B16" s="82">
        <v>600</v>
      </c>
      <c r="C16" s="82">
        <v>60016</v>
      </c>
      <c r="D16" s="275" t="s">
        <v>498</v>
      </c>
      <c r="E16" s="136">
        <v>200000</v>
      </c>
      <c r="F16" s="136"/>
      <c r="G16" s="136">
        <v>200000</v>
      </c>
      <c r="H16" s="275"/>
      <c r="I16" s="350"/>
    </row>
    <row r="17" spans="1:9" s="276" customFormat="1" ht="21" customHeight="1">
      <c r="A17" s="349" t="s">
        <v>202</v>
      </c>
      <c r="B17" s="82">
        <v>600</v>
      </c>
      <c r="C17" s="82">
        <v>60016</v>
      </c>
      <c r="D17" s="275" t="s">
        <v>499</v>
      </c>
      <c r="E17" s="136">
        <v>90000</v>
      </c>
      <c r="F17" s="136">
        <v>90000</v>
      </c>
      <c r="G17" s="136">
        <v>90000</v>
      </c>
      <c r="H17" s="275"/>
      <c r="I17" s="350"/>
    </row>
    <row r="18" spans="1:9" s="276" customFormat="1" ht="21" customHeight="1">
      <c r="A18" s="349" t="s">
        <v>335</v>
      </c>
      <c r="B18" s="82">
        <v>600</v>
      </c>
      <c r="C18" s="82">
        <v>60016</v>
      </c>
      <c r="D18" s="275" t="s">
        <v>500</v>
      </c>
      <c r="E18" s="136">
        <v>100000</v>
      </c>
      <c r="F18" s="136"/>
      <c r="G18" s="136">
        <v>100000</v>
      </c>
      <c r="H18" s="275"/>
      <c r="I18" s="350"/>
    </row>
    <row r="19" spans="1:9" s="276" customFormat="1" ht="21" customHeight="1">
      <c r="A19" s="349" t="s">
        <v>203</v>
      </c>
      <c r="B19" s="82">
        <v>600</v>
      </c>
      <c r="C19" s="82">
        <v>60016</v>
      </c>
      <c r="D19" s="275" t="s">
        <v>635</v>
      </c>
      <c r="E19" s="136">
        <v>100000</v>
      </c>
      <c r="F19" s="282"/>
      <c r="G19" s="136">
        <v>100000</v>
      </c>
      <c r="H19" s="275"/>
      <c r="I19" s="350"/>
    </row>
    <row r="20" spans="1:9" s="276" customFormat="1" ht="30" customHeight="1">
      <c r="A20" s="349" t="s">
        <v>349</v>
      </c>
      <c r="B20" s="82">
        <v>600</v>
      </c>
      <c r="C20" s="82">
        <v>60016</v>
      </c>
      <c r="D20" s="275" t="s">
        <v>636</v>
      </c>
      <c r="E20" s="136">
        <v>70000</v>
      </c>
      <c r="F20" s="282"/>
      <c r="G20" s="136">
        <v>70000</v>
      </c>
      <c r="H20" s="275"/>
      <c r="I20" s="350"/>
    </row>
    <row r="21" spans="1:9" s="276" customFormat="1" ht="31.5" customHeight="1">
      <c r="A21" s="349" t="s">
        <v>457</v>
      </c>
      <c r="B21" s="82">
        <v>600</v>
      </c>
      <c r="C21" s="82">
        <v>60016</v>
      </c>
      <c r="D21" s="275" t="s">
        <v>501</v>
      </c>
      <c r="E21" s="136">
        <v>90000</v>
      </c>
      <c r="F21" s="434">
        <v>90000</v>
      </c>
      <c r="G21" s="136"/>
      <c r="H21" s="275"/>
      <c r="I21" s="350"/>
    </row>
    <row r="22" spans="1:9" s="276" customFormat="1" ht="31.5" customHeight="1">
      <c r="A22" s="349" t="s">
        <v>637</v>
      </c>
      <c r="B22" s="82">
        <v>600</v>
      </c>
      <c r="C22" s="82">
        <v>60016</v>
      </c>
      <c r="D22" s="275" t="s">
        <v>622</v>
      </c>
      <c r="E22" s="136">
        <v>130000</v>
      </c>
      <c r="F22" s="434">
        <v>130000</v>
      </c>
      <c r="G22" s="136"/>
      <c r="H22" s="275"/>
      <c r="I22" s="350"/>
    </row>
    <row r="23" spans="1:9" s="276" customFormat="1" ht="31.5" customHeight="1">
      <c r="A23" s="349" t="s">
        <v>638</v>
      </c>
      <c r="B23" s="82">
        <v>600</v>
      </c>
      <c r="C23" s="82">
        <v>60053</v>
      </c>
      <c r="D23" s="275" t="s">
        <v>485</v>
      </c>
      <c r="E23" s="136">
        <v>50000</v>
      </c>
      <c r="F23" s="434">
        <v>50000</v>
      </c>
      <c r="G23" s="136"/>
      <c r="H23" s="275"/>
      <c r="I23" s="350"/>
    </row>
    <row r="24" spans="1:9" s="276" customFormat="1" ht="48.75" customHeight="1">
      <c r="A24" s="349" t="s">
        <v>639</v>
      </c>
      <c r="B24" s="82">
        <v>710</v>
      </c>
      <c r="C24" s="82">
        <v>71004</v>
      </c>
      <c r="D24" s="275" t="s">
        <v>392</v>
      </c>
      <c r="E24" s="136">
        <f>SUM(F24:I24)</f>
        <v>185000</v>
      </c>
      <c r="F24" s="282"/>
      <c r="G24" s="136">
        <v>185000</v>
      </c>
      <c r="H24" s="275"/>
      <c r="I24" s="350"/>
    </row>
    <row r="25" spans="1:9" s="276" customFormat="1" ht="22.5" customHeight="1">
      <c r="A25" s="349" t="s">
        <v>640</v>
      </c>
      <c r="B25" s="82">
        <v>710</v>
      </c>
      <c r="C25" s="82">
        <v>71004</v>
      </c>
      <c r="D25" s="275" t="s">
        <v>393</v>
      </c>
      <c r="E25" s="136">
        <f>SUM(F25:I25)</f>
        <v>200000</v>
      </c>
      <c r="F25" s="136"/>
      <c r="G25" s="136">
        <v>200000</v>
      </c>
      <c r="H25" s="275"/>
      <c r="I25" s="350"/>
    </row>
    <row r="26" spans="1:9" s="276" customFormat="1" ht="28.5" customHeight="1">
      <c r="A26" s="349" t="s">
        <v>641</v>
      </c>
      <c r="B26" s="82">
        <v>710</v>
      </c>
      <c r="C26" s="82">
        <v>71035</v>
      </c>
      <c r="D26" s="275" t="s">
        <v>568</v>
      </c>
      <c r="E26" s="136">
        <f>SUM(F26:I26)</f>
        <v>50000</v>
      </c>
      <c r="F26" s="136">
        <v>50000</v>
      </c>
      <c r="G26" s="136"/>
      <c r="H26" s="275"/>
      <c r="I26" s="350"/>
    </row>
    <row r="27" spans="1:9" s="276" customFormat="1" ht="18" customHeight="1">
      <c r="A27" s="349" t="s">
        <v>642</v>
      </c>
      <c r="B27" s="82">
        <v>750</v>
      </c>
      <c r="C27" s="82">
        <v>75023</v>
      </c>
      <c r="D27" s="275" t="s">
        <v>502</v>
      </c>
      <c r="E27" s="136">
        <v>230000</v>
      </c>
      <c r="F27" s="136"/>
      <c r="G27" s="136">
        <v>230000</v>
      </c>
      <c r="H27" s="275"/>
      <c r="I27" s="350"/>
    </row>
    <row r="28" spans="1:9" s="276" customFormat="1" ht="18.75" customHeight="1">
      <c r="A28" s="349" t="s">
        <v>643</v>
      </c>
      <c r="B28" s="82">
        <v>754</v>
      </c>
      <c r="C28" s="82">
        <v>75495</v>
      </c>
      <c r="D28" s="275" t="s">
        <v>503</v>
      </c>
      <c r="E28" s="136">
        <v>90000</v>
      </c>
      <c r="F28" s="136">
        <v>90000</v>
      </c>
      <c r="G28" s="136"/>
      <c r="H28" s="275"/>
      <c r="I28" s="350"/>
    </row>
    <row r="29" spans="1:9" s="276" customFormat="1" ht="19.5" customHeight="1">
      <c r="A29" s="349" t="s">
        <v>644</v>
      </c>
      <c r="B29" s="82">
        <v>801</v>
      </c>
      <c r="C29" s="82">
        <v>80101</v>
      </c>
      <c r="D29" s="275" t="s">
        <v>394</v>
      </c>
      <c r="E29" s="136">
        <f>SUM(F29:I29)</f>
        <v>60000</v>
      </c>
      <c r="F29" s="136">
        <v>60000</v>
      </c>
      <c r="G29" s="282"/>
      <c r="H29" s="275"/>
      <c r="I29" s="350"/>
    </row>
    <row r="30" spans="1:9" s="276" customFormat="1" ht="19.5" customHeight="1">
      <c r="A30" s="349" t="s">
        <v>645</v>
      </c>
      <c r="B30" s="82">
        <v>801</v>
      </c>
      <c r="C30" s="82">
        <v>80101</v>
      </c>
      <c r="D30" s="275" t="s">
        <v>504</v>
      </c>
      <c r="E30" s="136">
        <v>220000</v>
      </c>
      <c r="F30" s="136"/>
      <c r="G30" s="434">
        <v>220000</v>
      </c>
      <c r="H30" s="275"/>
      <c r="I30" s="350"/>
    </row>
    <row r="31" spans="1:9" s="276" customFormat="1" ht="31.5">
      <c r="A31" s="349" t="s">
        <v>646</v>
      </c>
      <c r="B31" s="82">
        <v>854</v>
      </c>
      <c r="C31" s="82">
        <v>85418</v>
      </c>
      <c r="D31" s="275" t="s">
        <v>505</v>
      </c>
      <c r="E31" s="136">
        <f>SUM(F31:I31)</f>
        <v>105000</v>
      </c>
      <c r="F31" s="136">
        <v>105000</v>
      </c>
      <c r="G31" s="136"/>
      <c r="H31" s="275"/>
      <c r="I31" s="350"/>
    </row>
    <row r="32" spans="1:9" s="276" customFormat="1" ht="47.25">
      <c r="A32" s="349" t="s">
        <v>647</v>
      </c>
      <c r="B32" s="82">
        <v>900</v>
      </c>
      <c r="C32" s="82">
        <v>90001</v>
      </c>
      <c r="D32" s="275" t="s">
        <v>447</v>
      </c>
      <c r="E32" s="136">
        <f>SUM(F32:I32)</f>
        <v>50000</v>
      </c>
      <c r="F32" s="136">
        <v>50000</v>
      </c>
      <c r="G32" s="282"/>
      <c r="H32" s="275"/>
      <c r="I32" s="350"/>
    </row>
    <row r="33" spans="1:9" s="276" customFormat="1" ht="22.5" customHeight="1">
      <c r="A33" s="349" t="s">
        <v>648</v>
      </c>
      <c r="B33" s="82">
        <v>900</v>
      </c>
      <c r="C33" s="82">
        <v>90002</v>
      </c>
      <c r="D33" s="275" t="s">
        <v>275</v>
      </c>
      <c r="E33" s="136">
        <f>SUM(F33:I33)</f>
        <v>20000</v>
      </c>
      <c r="F33" s="434"/>
      <c r="G33" s="136">
        <v>20000</v>
      </c>
      <c r="H33" s="275"/>
      <c r="I33" s="350"/>
    </row>
    <row r="34" spans="1:9" s="276" customFormat="1" ht="22.5" customHeight="1">
      <c r="A34" s="349" t="s">
        <v>649</v>
      </c>
      <c r="B34" s="82">
        <v>900</v>
      </c>
      <c r="C34" s="82">
        <v>90015</v>
      </c>
      <c r="D34" s="275" t="s">
        <v>650</v>
      </c>
      <c r="E34" s="136">
        <v>30000</v>
      </c>
      <c r="F34" s="434"/>
      <c r="G34" s="136">
        <v>30000</v>
      </c>
      <c r="H34" s="275"/>
      <c r="I34" s="350"/>
    </row>
    <row r="35" spans="1:9" s="276" customFormat="1" ht="34.5" customHeight="1">
      <c r="A35" s="349" t="s">
        <v>651</v>
      </c>
      <c r="B35" s="82">
        <v>921</v>
      </c>
      <c r="C35" s="82">
        <v>92109</v>
      </c>
      <c r="D35" s="275" t="s">
        <v>396</v>
      </c>
      <c r="E35" s="136">
        <v>550000</v>
      </c>
      <c r="F35" s="136"/>
      <c r="G35" s="136">
        <v>550000</v>
      </c>
      <c r="H35" s="275"/>
      <c r="I35" s="350"/>
    </row>
    <row r="36" spans="1:9" s="276" customFormat="1" ht="34.5" customHeight="1">
      <c r="A36" s="349" t="s">
        <v>652</v>
      </c>
      <c r="B36" s="82">
        <v>921</v>
      </c>
      <c r="C36" s="82">
        <v>92109</v>
      </c>
      <c r="D36" s="275" t="s">
        <v>580</v>
      </c>
      <c r="E36" s="136">
        <v>50000</v>
      </c>
      <c r="F36" s="136">
        <v>50000</v>
      </c>
      <c r="G36" s="136"/>
      <c r="H36" s="275"/>
      <c r="I36" s="350"/>
    </row>
    <row r="37" spans="1:9" s="276" customFormat="1" ht="22.5" customHeight="1">
      <c r="A37" s="349" t="s">
        <v>653</v>
      </c>
      <c r="B37" s="82">
        <v>921</v>
      </c>
      <c r="C37" s="82">
        <v>92120</v>
      </c>
      <c r="D37" s="275" t="s">
        <v>395</v>
      </c>
      <c r="E37" s="136">
        <f>SUM(F37:I37)</f>
        <v>50000</v>
      </c>
      <c r="F37" s="434">
        <v>50000</v>
      </c>
      <c r="G37" s="136"/>
      <c r="H37" s="277"/>
      <c r="I37" s="350"/>
    </row>
    <row r="38" spans="1:9" s="276" customFormat="1" ht="22.5" customHeight="1">
      <c r="A38" s="349" t="s">
        <v>654</v>
      </c>
      <c r="B38" s="82">
        <v>921</v>
      </c>
      <c r="C38" s="82">
        <v>92120</v>
      </c>
      <c r="D38" s="275" t="s">
        <v>400</v>
      </c>
      <c r="E38" s="136">
        <v>170000</v>
      </c>
      <c r="F38" s="282"/>
      <c r="G38" s="136">
        <v>170000</v>
      </c>
      <c r="H38" s="277"/>
      <c r="I38" s="350"/>
    </row>
    <row r="39" spans="1:9" s="276" customFormat="1" ht="24" customHeight="1">
      <c r="A39" s="349" t="s">
        <v>655</v>
      </c>
      <c r="B39" s="82">
        <v>921</v>
      </c>
      <c r="C39" s="82">
        <v>92120</v>
      </c>
      <c r="D39" s="275" t="s">
        <v>506</v>
      </c>
      <c r="E39" s="136">
        <v>500000</v>
      </c>
      <c r="F39" s="136"/>
      <c r="G39" s="136">
        <v>500000</v>
      </c>
      <c r="H39" s="275"/>
      <c r="I39" s="350"/>
    </row>
    <row r="40" spans="1:9" s="276" customFormat="1" ht="33" customHeight="1">
      <c r="A40" s="349" t="s">
        <v>656</v>
      </c>
      <c r="B40" s="82">
        <v>921</v>
      </c>
      <c r="C40" s="82">
        <v>92120</v>
      </c>
      <c r="D40" s="275" t="s">
        <v>507</v>
      </c>
      <c r="E40" s="136">
        <f>SUM(F40:I40)</f>
        <v>200000</v>
      </c>
      <c r="F40" s="282"/>
      <c r="G40" s="136">
        <v>200000</v>
      </c>
      <c r="H40" s="275"/>
      <c r="I40" s="350"/>
    </row>
    <row r="41" spans="1:9" s="276" customFormat="1" ht="22.5" customHeight="1">
      <c r="A41" s="349" t="s">
        <v>657</v>
      </c>
      <c r="B41" s="82">
        <v>926</v>
      </c>
      <c r="C41" s="82">
        <v>92601</v>
      </c>
      <c r="D41" s="275" t="s">
        <v>397</v>
      </c>
      <c r="E41" s="136">
        <v>400000</v>
      </c>
      <c r="F41" s="136"/>
      <c r="G41" s="136">
        <v>400000</v>
      </c>
      <c r="H41" s="275"/>
      <c r="I41" s="350"/>
    </row>
    <row r="42" spans="1:9" s="65" customFormat="1" ht="26.25" customHeight="1" thickBot="1">
      <c r="A42" s="347" t="s">
        <v>658</v>
      </c>
      <c r="B42" s="385">
        <v>926</v>
      </c>
      <c r="C42" s="385">
        <v>92601</v>
      </c>
      <c r="D42" s="377" t="s">
        <v>508</v>
      </c>
      <c r="E42" s="378">
        <v>50000</v>
      </c>
      <c r="F42" s="379"/>
      <c r="G42" s="379">
        <v>50000</v>
      </c>
      <c r="H42" s="380"/>
      <c r="I42" s="381"/>
    </row>
    <row r="43" spans="1:9" s="233" customFormat="1" ht="18" customHeight="1" thickBot="1">
      <c r="A43" s="904" t="s">
        <v>276</v>
      </c>
      <c r="B43" s="905"/>
      <c r="C43" s="905"/>
      <c r="D43" s="905"/>
      <c r="E43" s="346">
        <f>SUM(E9:E42)</f>
        <v>6480000</v>
      </c>
      <c r="F43" s="346">
        <f>SUM(F9:F42)</f>
        <v>865000</v>
      </c>
      <c r="G43" s="346">
        <f>SUM(G9:G42)</f>
        <v>5705000</v>
      </c>
      <c r="H43" s="346">
        <f>SUM(H9:H42)</f>
        <v>0</v>
      </c>
      <c r="I43" s="371">
        <f>SUM(I9:I42)</f>
        <v>0</v>
      </c>
    </row>
    <row r="44" spans="1:9" s="276" customFormat="1" ht="21.75" customHeight="1" thickBot="1">
      <c r="A44" s="899" t="s">
        <v>277</v>
      </c>
      <c r="B44" s="900"/>
      <c r="C44" s="900"/>
      <c r="D44" s="900"/>
      <c r="E44" s="900"/>
      <c r="F44" s="900"/>
      <c r="G44" s="900"/>
      <c r="H44" s="900"/>
      <c r="I44" s="900"/>
    </row>
    <row r="45" spans="1:9" s="65" customFormat="1" ht="51.75" customHeight="1">
      <c r="A45" s="351" t="s">
        <v>13</v>
      </c>
      <c r="B45" s="386">
        <v>750</v>
      </c>
      <c r="C45" s="386">
        <v>75023</v>
      </c>
      <c r="D45" s="352" t="s">
        <v>399</v>
      </c>
      <c r="E45" s="353">
        <f>F45</f>
        <v>300000</v>
      </c>
      <c r="F45" s="353">
        <v>300000</v>
      </c>
      <c r="G45" s="353"/>
      <c r="H45" s="352"/>
      <c r="I45" s="354"/>
    </row>
    <row r="46" spans="1:9" s="65" customFormat="1" ht="21.75" customHeight="1">
      <c r="A46" s="443" t="s">
        <v>14</v>
      </c>
      <c r="B46" s="437">
        <v>754</v>
      </c>
      <c r="C46" s="437">
        <v>75412</v>
      </c>
      <c r="D46" s="438" t="s">
        <v>398</v>
      </c>
      <c r="E46" s="439">
        <v>45000</v>
      </c>
      <c r="F46" s="439">
        <v>45000</v>
      </c>
      <c r="G46" s="439"/>
      <c r="H46" s="438"/>
      <c r="I46" s="444"/>
    </row>
    <row r="47" spans="1:9" s="65" customFormat="1" ht="21.75" customHeight="1">
      <c r="A47" s="437" t="s">
        <v>15</v>
      </c>
      <c r="B47" s="437">
        <v>801</v>
      </c>
      <c r="C47" s="437">
        <v>80101</v>
      </c>
      <c r="D47" s="482" t="s">
        <v>556</v>
      </c>
      <c r="E47" s="439">
        <v>20000</v>
      </c>
      <c r="F47" s="439">
        <v>20000</v>
      </c>
      <c r="G47" s="439"/>
      <c r="H47" s="438"/>
      <c r="I47" s="439"/>
    </row>
    <row r="48" spans="1:9" s="65" customFormat="1" ht="36.75" customHeight="1" thickBot="1">
      <c r="A48" s="480" t="s">
        <v>1</v>
      </c>
      <c r="B48" s="481">
        <v>801</v>
      </c>
      <c r="C48" s="481">
        <v>80148</v>
      </c>
      <c r="D48" s="445" t="s">
        <v>509</v>
      </c>
      <c r="E48" s="446">
        <v>20000</v>
      </c>
      <c r="F48" s="446">
        <v>20000</v>
      </c>
      <c r="G48" s="446"/>
      <c r="H48" s="447"/>
      <c r="I48" s="448"/>
    </row>
    <row r="49" spans="1:9" s="234" customFormat="1" ht="17.25" customHeight="1" thickBot="1">
      <c r="A49" s="901" t="s">
        <v>229</v>
      </c>
      <c r="B49" s="902"/>
      <c r="C49" s="902"/>
      <c r="D49" s="903"/>
      <c r="E49" s="440">
        <f>SUM(E45:E48)</f>
        <v>385000</v>
      </c>
      <c r="F49" s="440">
        <f>SUM(F45:F48)</f>
        <v>385000</v>
      </c>
      <c r="G49" s="440"/>
      <c r="H49" s="441"/>
      <c r="I49" s="442"/>
    </row>
    <row r="50" spans="1:7" s="660" customFormat="1" ht="15">
      <c r="A50" s="659"/>
      <c r="B50" s="659"/>
      <c r="C50" s="659"/>
      <c r="D50" s="687" t="s">
        <v>608</v>
      </c>
      <c r="E50" s="688">
        <f>SUM(E43+E49)</f>
        <v>6865000</v>
      </c>
      <c r="F50" s="688">
        <f>SUM(F43+F49)</f>
        <v>1250000</v>
      </c>
      <c r="G50" s="688">
        <f>SUM(G43+G49)</f>
        <v>5705000</v>
      </c>
    </row>
    <row r="52" spans="5:7" ht="12.75">
      <c r="E52" s="281"/>
      <c r="F52" s="281"/>
      <c r="G52" s="281"/>
    </row>
  </sheetData>
  <mergeCells count="15">
    <mergeCell ref="A1:I1"/>
    <mergeCell ref="A3:A7"/>
    <mergeCell ref="B3:B7"/>
    <mergeCell ref="C3:C7"/>
    <mergeCell ref="D3:D7"/>
    <mergeCell ref="E3:I3"/>
    <mergeCell ref="E4:E7"/>
    <mergeCell ref="F4:I4"/>
    <mergeCell ref="A44:I44"/>
    <mergeCell ref="A49:D49"/>
    <mergeCell ref="A43:D43"/>
    <mergeCell ref="F5:F7"/>
    <mergeCell ref="G5:G7"/>
    <mergeCell ref="H5:H7"/>
    <mergeCell ref="I5:I7"/>
  </mergeCells>
  <printOptions horizontalCentered="1"/>
  <pageMargins left="0.31496062992125984" right="0.1968503937007874" top="1.3779527559055118" bottom="0.7874015748031497" header="0.5118110236220472" footer="0.5118110236220472"/>
  <pageSetup horizontalDpi="300" verticalDpi="300" orientation="landscape" paperSize="9" r:id="rId1"/>
  <headerFooter alignWithMargins="0">
    <oddHeader>&amp;R&amp;9Załącznik nr   14
do uchwały   Nr III/7/2008 Rady Miejskiej w Ząbkowicach Śl. z dnia 27 lutego 2008 roku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75" zoomScaleSheetLayoutView="75" workbookViewId="0" topLeftCell="A1">
      <selection activeCell="A1" sqref="A1:K42"/>
    </sheetView>
  </sheetViews>
  <sheetFormatPr defaultColWidth="9.00390625" defaultRowHeight="12.75"/>
  <cols>
    <col min="1" max="1" width="6.25390625" style="1" customWidth="1"/>
    <col min="2" max="2" width="7.25390625" style="1" customWidth="1"/>
    <col min="3" max="3" width="10.625" style="1" customWidth="1"/>
    <col min="4" max="4" width="33.125" style="1" customWidth="1"/>
    <col min="5" max="5" width="11.375" style="1" customWidth="1"/>
    <col min="6" max="6" width="26.875" style="1" customWidth="1"/>
    <col min="7" max="7" width="12.875" style="1" customWidth="1"/>
    <col min="8" max="8" width="10.75390625" style="1" customWidth="1"/>
    <col min="9" max="10" width="10.00390625" style="1" customWidth="1"/>
    <col min="11" max="11" width="18.25390625" style="1" customWidth="1"/>
    <col min="12" max="16384" width="9.125" style="1" customWidth="1"/>
  </cols>
  <sheetData>
    <row r="1" spans="1:11" ht="18">
      <c r="A1" s="920" t="s">
        <v>380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</row>
    <row r="2" spans="1:11" ht="10.5" customHeight="1">
      <c r="A2" s="696"/>
      <c r="B2" s="11"/>
      <c r="C2" s="11"/>
      <c r="D2" s="11"/>
      <c r="E2" s="11"/>
      <c r="F2" s="11"/>
      <c r="G2" s="11"/>
      <c r="H2" s="11"/>
      <c r="I2" s="11"/>
      <c r="J2" s="11"/>
      <c r="K2" s="8" t="s">
        <v>32</v>
      </c>
    </row>
    <row r="3" spans="1:11" s="24" customFormat="1" ht="19.5" customHeight="1">
      <c r="A3" s="794" t="s">
        <v>247</v>
      </c>
      <c r="B3" s="838" t="s">
        <v>2</v>
      </c>
      <c r="C3" s="838" t="s">
        <v>31</v>
      </c>
      <c r="D3" s="839" t="s">
        <v>604</v>
      </c>
      <c r="E3" s="663"/>
      <c r="F3" s="840" t="s">
        <v>605</v>
      </c>
      <c r="G3" s="922" t="s">
        <v>606</v>
      </c>
      <c r="H3" s="839" t="s">
        <v>607</v>
      </c>
      <c r="I3" s="839"/>
      <c r="J3" s="839"/>
      <c r="K3" s="921" t="s">
        <v>69</v>
      </c>
    </row>
    <row r="4" spans="1:11" s="24" customFormat="1" ht="19.5" customHeight="1">
      <c r="A4" s="795"/>
      <c r="B4" s="838"/>
      <c r="C4" s="838"/>
      <c r="D4" s="839"/>
      <c r="E4" s="664"/>
      <c r="F4" s="841"/>
      <c r="G4" s="922"/>
      <c r="H4" s="839">
        <v>2008</v>
      </c>
      <c r="I4" s="839">
        <v>2009</v>
      </c>
      <c r="J4" s="839">
        <v>2010</v>
      </c>
      <c r="K4" s="921"/>
    </row>
    <row r="5" spans="1:11" s="24" customFormat="1" ht="29.25" customHeight="1">
      <c r="A5" s="795"/>
      <c r="B5" s="838"/>
      <c r="C5" s="838"/>
      <c r="D5" s="839"/>
      <c r="E5" s="664" t="s">
        <v>569</v>
      </c>
      <c r="F5" s="841"/>
      <c r="G5" s="922"/>
      <c r="H5" s="839"/>
      <c r="I5" s="839"/>
      <c r="J5" s="839"/>
      <c r="K5" s="921"/>
    </row>
    <row r="6" spans="1:11" s="24" customFormat="1" ht="19.5" customHeight="1">
      <c r="A6" s="795"/>
      <c r="B6" s="838"/>
      <c r="C6" s="838"/>
      <c r="D6" s="839"/>
      <c r="E6" s="664" t="s">
        <v>570</v>
      </c>
      <c r="F6" s="841"/>
      <c r="G6" s="922"/>
      <c r="H6" s="839"/>
      <c r="I6" s="839"/>
      <c r="J6" s="839"/>
      <c r="K6" s="921"/>
    </row>
    <row r="7" spans="1:11" s="24" customFormat="1" ht="19.5" customHeight="1">
      <c r="A7" s="796"/>
      <c r="B7" s="838"/>
      <c r="C7" s="838"/>
      <c r="D7" s="839"/>
      <c r="E7" s="665"/>
      <c r="F7" s="842"/>
      <c r="G7" s="922"/>
      <c r="H7" s="839"/>
      <c r="I7" s="839"/>
      <c r="J7" s="839"/>
      <c r="K7" s="921"/>
    </row>
    <row r="8" spans="1:11" ht="12.75" customHeight="1">
      <c r="A8" s="13">
        <v>1</v>
      </c>
      <c r="B8" s="13">
        <v>2</v>
      </c>
      <c r="C8" s="13">
        <v>3</v>
      </c>
      <c r="D8" s="13">
        <v>4</v>
      </c>
      <c r="E8" s="13"/>
      <c r="F8" s="13"/>
      <c r="G8" s="13">
        <v>5</v>
      </c>
      <c r="H8" s="13">
        <v>6</v>
      </c>
      <c r="I8" s="13">
        <v>11</v>
      </c>
      <c r="J8" s="13">
        <v>12</v>
      </c>
      <c r="K8" s="13">
        <v>13</v>
      </c>
    </row>
    <row r="9" spans="1:11" s="667" customFormat="1" ht="25.5" customHeight="1">
      <c r="A9" s="666" t="s">
        <v>11</v>
      </c>
      <c r="B9" s="666"/>
      <c r="C9" s="666"/>
      <c r="D9" s="666" t="s">
        <v>329</v>
      </c>
      <c r="E9" s="666"/>
      <c r="F9" s="666"/>
      <c r="G9" s="671">
        <f>SUM(G10+G11)</f>
        <v>1250000</v>
      </c>
      <c r="H9" s="671">
        <f>SUM(H10+H11)</f>
        <v>100000</v>
      </c>
      <c r="I9" s="671">
        <f>SUM(I10+I11)</f>
        <v>750000</v>
      </c>
      <c r="J9" s="671">
        <f>SUM(J10+J11)</f>
        <v>400000</v>
      </c>
      <c r="K9" s="666"/>
    </row>
    <row r="10" spans="1:11" s="449" customFormat="1" ht="43.5" customHeight="1">
      <c r="A10" s="424" t="s">
        <v>13</v>
      </c>
      <c r="B10" s="424">
        <v>710</v>
      </c>
      <c r="C10" s="424">
        <v>71035</v>
      </c>
      <c r="D10" s="425" t="s">
        <v>568</v>
      </c>
      <c r="E10" s="425" t="s">
        <v>571</v>
      </c>
      <c r="F10" s="43" t="s">
        <v>603</v>
      </c>
      <c r="G10" s="672">
        <v>750000</v>
      </c>
      <c r="H10" s="672">
        <v>50000</v>
      </c>
      <c r="I10" s="672">
        <v>300000</v>
      </c>
      <c r="J10" s="672">
        <v>400000</v>
      </c>
      <c r="K10" s="424" t="s">
        <v>278</v>
      </c>
    </row>
    <row r="11" spans="1:11" ht="90" customHeight="1">
      <c r="A11" s="17" t="s">
        <v>14</v>
      </c>
      <c r="B11" s="14">
        <v>900</v>
      </c>
      <c r="C11" s="17">
        <v>90001</v>
      </c>
      <c r="D11" s="43" t="s">
        <v>574</v>
      </c>
      <c r="E11" s="43" t="s">
        <v>572</v>
      </c>
      <c r="F11" s="43" t="s">
        <v>438</v>
      </c>
      <c r="G11" s="673">
        <f>SUM(H11+I11)</f>
        <v>500000</v>
      </c>
      <c r="H11" s="674">
        <v>50000</v>
      </c>
      <c r="I11" s="674">
        <v>450000</v>
      </c>
      <c r="J11" s="673">
        <v>0</v>
      </c>
      <c r="K11" s="14" t="s">
        <v>278</v>
      </c>
    </row>
    <row r="12" spans="1:11" s="667" customFormat="1" ht="33.75" customHeight="1">
      <c r="A12" s="666" t="s">
        <v>16</v>
      </c>
      <c r="B12" s="668"/>
      <c r="C12" s="666"/>
      <c r="D12" s="669" t="s">
        <v>381</v>
      </c>
      <c r="E12" s="669"/>
      <c r="F12" s="669"/>
      <c r="G12" s="671">
        <f>SUM(G13+G14)</f>
        <v>450000</v>
      </c>
      <c r="H12" s="671">
        <f>SUM(H13+H14)</f>
        <v>385000</v>
      </c>
      <c r="I12" s="671">
        <f>SUM(I13+I14)</f>
        <v>0</v>
      </c>
      <c r="J12" s="671">
        <f>SUM(J13+J14)</f>
        <v>0</v>
      </c>
      <c r="K12" s="668"/>
    </row>
    <row r="13" spans="1:11" ht="95.25" customHeight="1">
      <c r="A13" s="17" t="s">
        <v>13</v>
      </c>
      <c r="B13" s="14">
        <v>710</v>
      </c>
      <c r="C13" s="17">
        <v>71004</v>
      </c>
      <c r="D13" s="43" t="s">
        <v>599</v>
      </c>
      <c r="E13" s="43" t="s">
        <v>573</v>
      </c>
      <c r="F13" s="43" t="s">
        <v>437</v>
      </c>
      <c r="G13" s="673">
        <v>200000</v>
      </c>
      <c r="H13" s="674">
        <v>185000</v>
      </c>
      <c r="I13" s="674">
        <v>0</v>
      </c>
      <c r="J13" s="673">
        <v>0</v>
      </c>
      <c r="K13" s="14" t="s">
        <v>278</v>
      </c>
    </row>
    <row r="14" spans="1:11" ht="77.25" customHeight="1">
      <c r="A14" s="17" t="s">
        <v>14</v>
      </c>
      <c r="B14" s="14">
        <v>710</v>
      </c>
      <c r="C14" s="17">
        <v>71004</v>
      </c>
      <c r="D14" s="43" t="s">
        <v>600</v>
      </c>
      <c r="E14" s="43" t="s">
        <v>573</v>
      </c>
      <c r="F14" s="43" t="s">
        <v>437</v>
      </c>
      <c r="G14" s="673">
        <v>250000</v>
      </c>
      <c r="H14" s="674">
        <v>200000</v>
      </c>
      <c r="I14" s="674">
        <v>0</v>
      </c>
      <c r="J14" s="673">
        <v>0</v>
      </c>
      <c r="K14" s="14" t="s">
        <v>278</v>
      </c>
    </row>
    <row r="15" spans="1:11" s="660" customFormat="1" ht="15">
      <c r="A15" s="666" t="s">
        <v>17</v>
      </c>
      <c r="B15" s="668"/>
      <c r="C15" s="668"/>
      <c r="D15" s="669" t="s">
        <v>382</v>
      </c>
      <c r="E15" s="669"/>
      <c r="F15" s="669"/>
      <c r="G15" s="671">
        <f>SUM(G16:G20)</f>
        <v>9170000</v>
      </c>
      <c r="H15" s="671">
        <f>SUM(H16:H20)</f>
        <v>1320000</v>
      </c>
      <c r="I15" s="671">
        <f>SUM(I16:I20)</f>
        <v>2930000</v>
      </c>
      <c r="J15" s="671">
        <f>SUM(J16:J20)</f>
        <v>2000000</v>
      </c>
      <c r="K15" s="670"/>
    </row>
    <row r="16" spans="1:11" ht="32.25" customHeight="1">
      <c r="A16" s="17" t="s">
        <v>13</v>
      </c>
      <c r="B16" s="14">
        <v>921</v>
      </c>
      <c r="C16" s="14">
        <v>92120</v>
      </c>
      <c r="D16" s="43" t="s">
        <v>576</v>
      </c>
      <c r="E16" s="43" t="s">
        <v>575</v>
      </c>
      <c r="F16" s="43" t="s">
        <v>429</v>
      </c>
      <c r="G16" s="673">
        <v>400000</v>
      </c>
      <c r="H16" s="673">
        <v>170000</v>
      </c>
      <c r="I16" s="673">
        <v>230000</v>
      </c>
      <c r="J16" s="673">
        <v>0</v>
      </c>
      <c r="K16" s="14" t="s">
        <v>278</v>
      </c>
    </row>
    <row r="17" spans="1:11" ht="38.25" customHeight="1">
      <c r="A17" s="17" t="s">
        <v>14</v>
      </c>
      <c r="B17" s="14">
        <v>921</v>
      </c>
      <c r="C17" s="14">
        <v>92120</v>
      </c>
      <c r="D17" s="43" t="s">
        <v>577</v>
      </c>
      <c r="E17" s="43" t="s">
        <v>575</v>
      </c>
      <c r="F17" s="43" t="s">
        <v>429</v>
      </c>
      <c r="G17" s="673">
        <v>300000</v>
      </c>
      <c r="H17" s="673">
        <v>50000</v>
      </c>
      <c r="I17" s="673">
        <v>250000</v>
      </c>
      <c r="J17" s="673">
        <v>0</v>
      </c>
      <c r="K17" s="14" t="s">
        <v>278</v>
      </c>
    </row>
    <row r="18" spans="1:11" ht="56.25" customHeight="1">
      <c r="A18" s="17" t="s">
        <v>15</v>
      </c>
      <c r="B18" s="14">
        <v>921</v>
      </c>
      <c r="C18" s="14">
        <v>92109</v>
      </c>
      <c r="D18" s="43" t="s">
        <v>578</v>
      </c>
      <c r="E18" s="43" t="s">
        <v>579</v>
      </c>
      <c r="F18" s="43" t="s">
        <v>429</v>
      </c>
      <c r="G18" s="673">
        <v>7450000</v>
      </c>
      <c r="H18" s="673">
        <v>550000</v>
      </c>
      <c r="I18" s="673">
        <v>2000000</v>
      </c>
      <c r="J18" s="673">
        <v>2000000</v>
      </c>
      <c r="K18" s="14" t="s">
        <v>278</v>
      </c>
    </row>
    <row r="19" spans="1:11" ht="56.25" customHeight="1">
      <c r="A19" s="17" t="s">
        <v>1</v>
      </c>
      <c r="B19" s="14">
        <v>921</v>
      </c>
      <c r="C19" s="14">
        <v>92109</v>
      </c>
      <c r="D19" s="43" t="s">
        <v>601</v>
      </c>
      <c r="E19" s="43" t="s">
        <v>602</v>
      </c>
      <c r="F19" s="43" t="s">
        <v>429</v>
      </c>
      <c r="G19" s="673">
        <v>520000</v>
      </c>
      <c r="H19" s="673">
        <v>500000</v>
      </c>
      <c r="I19" s="673">
        <v>0</v>
      </c>
      <c r="J19" s="673">
        <v>0</v>
      </c>
      <c r="K19" s="14" t="s">
        <v>278</v>
      </c>
    </row>
    <row r="20" spans="1:11" ht="37.5" customHeight="1">
      <c r="A20" s="17" t="s">
        <v>19</v>
      </c>
      <c r="B20" s="14">
        <v>921</v>
      </c>
      <c r="C20" s="14">
        <v>92109</v>
      </c>
      <c r="D20" s="43" t="s">
        <v>580</v>
      </c>
      <c r="E20" s="43" t="s">
        <v>575</v>
      </c>
      <c r="F20" s="43" t="s">
        <v>429</v>
      </c>
      <c r="G20" s="673">
        <v>500000</v>
      </c>
      <c r="H20" s="673">
        <v>50000</v>
      </c>
      <c r="I20" s="673">
        <v>450000</v>
      </c>
      <c r="J20" s="673">
        <v>0</v>
      </c>
      <c r="K20" s="14" t="s">
        <v>278</v>
      </c>
    </row>
    <row r="21" spans="1:11" s="660" customFormat="1" ht="19.5" customHeight="1">
      <c r="A21" s="666" t="s">
        <v>383</v>
      </c>
      <c r="B21" s="668"/>
      <c r="C21" s="668"/>
      <c r="D21" s="669" t="s">
        <v>384</v>
      </c>
      <c r="E21" s="669"/>
      <c r="F21" s="669"/>
      <c r="G21" s="671">
        <f>SUM(G22)</f>
        <v>200000</v>
      </c>
      <c r="H21" s="671">
        <f>SUM(H22)</f>
        <v>60000</v>
      </c>
      <c r="I21" s="671">
        <f>SUM(I22)</f>
        <v>140000</v>
      </c>
      <c r="J21" s="671">
        <f>SUM(J22)</f>
        <v>0</v>
      </c>
      <c r="K21" s="670"/>
    </row>
    <row r="22" spans="1:11" ht="57" customHeight="1">
      <c r="A22" s="17" t="s">
        <v>13</v>
      </c>
      <c r="B22" s="14">
        <v>801</v>
      </c>
      <c r="C22" s="14">
        <v>80101</v>
      </c>
      <c r="D22" s="43" t="s">
        <v>581</v>
      </c>
      <c r="E22" s="43" t="s">
        <v>575</v>
      </c>
      <c r="F22" s="43" t="s">
        <v>436</v>
      </c>
      <c r="G22" s="673">
        <v>200000</v>
      </c>
      <c r="H22" s="673">
        <v>60000</v>
      </c>
      <c r="I22" s="673">
        <v>140000</v>
      </c>
      <c r="J22" s="673">
        <v>0</v>
      </c>
      <c r="K22" s="14" t="s">
        <v>278</v>
      </c>
    </row>
    <row r="23" spans="1:11" s="667" customFormat="1" ht="18.75" customHeight="1">
      <c r="A23" s="666" t="s">
        <v>385</v>
      </c>
      <c r="B23" s="668"/>
      <c r="C23" s="668"/>
      <c r="D23" s="669" t="s">
        <v>386</v>
      </c>
      <c r="E23" s="669"/>
      <c r="F23" s="669"/>
      <c r="G23" s="671">
        <f>SUM(G24:G25)</f>
        <v>12499000</v>
      </c>
      <c r="H23" s="671">
        <f>SUM(H24:H25)</f>
        <v>450000</v>
      </c>
      <c r="I23" s="671">
        <f>SUM(I24:I25)</f>
        <v>3584000</v>
      </c>
      <c r="J23" s="671">
        <f>SUM(J24:J25)</f>
        <v>3000000</v>
      </c>
      <c r="K23" s="668"/>
    </row>
    <row r="24" spans="1:11" ht="29.25" customHeight="1">
      <c r="A24" s="17" t="s">
        <v>13</v>
      </c>
      <c r="B24" s="14">
        <v>926</v>
      </c>
      <c r="C24" s="14">
        <v>92601</v>
      </c>
      <c r="D24" s="43" t="s">
        <v>583</v>
      </c>
      <c r="E24" s="43" t="s">
        <v>582</v>
      </c>
      <c r="F24" s="43" t="s">
        <v>430</v>
      </c>
      <c r="G24" s="673">
        <v>11065000</v>
      </c>
      <c r="H24" s="673">
        <v>50000</v>
      </c>
      <c r="I24" s="673">
        <v>3000000</v>
      </c>
      <c r="J24" s="673">
        <v>3000000</v>
      </c>
      <c r="K24" s="14" t="s">
        <v>278</v>
      </c>
    </row>
    <row r="25" spans="1:11" ht="45" customHeight="1">
      <c r="A25" s="17" t="s">
        <v>14</v>
      </c>
      <c r="B25" s="14">
        <v>926</v>
      </c>
      <c r="C25" s="14">
        <v>92601</v>
      </c>
      <c r="D25" s="43" t="s">
        <v>397</v>
      </c>
      <c r="E25" s="43" t="s">
        <v>572</v>
      </c>
      <c r="F25" s="43" t="s">
        <v>430</v>
      </c>
      <c r="G25" s="673">
        <v>1434000</v>
      </c>
      <c r="H25" s="673">
        <v>400000</v>
      </c>
      <c r="I25" s="673">
        <v>584000</v>
      </c>
      <c r="J25" s="673">
        <v>0</v>
      </c>
      <c r="K25" s="14" t="s">
        <v>278</v>
      </c>
    </row>
    <row r="26" spans="1:11" s="667" customFormat="1" ht="24.75" customHeight="1">
      <c r="A26" s="666" t="s">
        <v>387</v>
      </c>
      <c r="B26" s="668"/>
      <c r="C26" s="668"/>
      <c r="D26" s="669" t="s">
        <v>584</v>
      </c>
      <c r="E26" s="669"/>
      <c r="F26" s="669"/>
      <c r="G26" s="671">
        <f>SUM(G27)</f>
        <v>2453000</v>
      </c>
      <c r="H26" s="671">
        <f>SUM(H27)</f>
        <v>20000</v>
      </c>
      <c r="I26" s="671">
        <f>SUM(I27)</f>
        <v>1000000</v>
      </c>
      <c r="J26" s="671">
        <f>SUM(J27)</f>
        <v>1000000</v>
      </c>
      <c r="K26" s="668"/>
    </row>
    <row r="27" spans="1:11" ht="33.75" customHeight="1">
      <c r="A27" s="17" t="s">
        <v>13</v>
      </c>
      <c r="B27" s="14">
        <v>900</v>
      </c>
      <c r="C27" s="14">
        <v>90002</v>
      </c>
      <c r="D27" s="43" t="s">
        <v>275</v>
      </c>
      <c r="E27" s="43" t="s">
        <v>585</v>
      </c>
      <c r="F27" s="43"/>
      <c r="G27" s="673">
        <v>2453000</v>
      </c>
      <c r="H27" s="673">
        <v>20000</v>
      </c>
      <c r="I27" s="673">
        <v>1000000</v>
      </c>
      <c r="J27" s="673">
        <v>1000000</v>
      </c>
      <c r="K27" s="14" t="s">
        <v>278</v>
      </c>
    </row>
    <row r="28" spans="1:11" s="667" customFormat="1" ht="79.5" customHeight="1">
      <c r="A28" s="666" t="s">
        <v>586</v>
      </c>
      <c r="B28" s="668"/>
      <c r="C28" s="668"/>
      <c r="D28" s="669" t="s">
        <v>388</v>
      </c>
      <c r="E28" s="669"/>
      <c r="F28" s="669"/>
      <c r="G28" s="671">
        <f>SUM(G29:G31)</f>
        <v>22600000</v>
      </c>
      <c r="H28" s="671">
        <f>SUM(H29:H31)</f>
        <v>650000</v>
      </c>
      <c r="I28" s="671">
        <f>SUM(I29:I31)</f>
        <v>6600000</v>
      </c>
      <c r="J28" s="671">
        <f>SUM(J29:J31)</f>
        <v>6300000</v>
      </c>
      <c r="K28" s="668"/>
    </row>
    <row r="29" spans="1:11" ht="78.75" customHeight="1">
      <c r="A29" s="17" t="s">
        <v>13</v>
      </c>
      <c r="B29" s="14" t="s">
        <v>82</v>
      </c>
      <c r="C29" s="14" t="s">
        <v>171</v>
      </c>
      <c r="D29" s="43" t="s">
        <v>588</v>
      </c>
      <c r="E29" s="43" t="s">
        <v>587</v>
      </c>
      <c r="F29" s="43" t="s">
        <v>431</v>
      </c>
      <c r="G29" s="673">
        <v>13000000</v>
      </c>
      <c r="H29" s="673">
        <v>50000</v>
      </c>
      <c r="I29" s="673">
        <v>2000000</v>
      </c>
      <c r="J29" s="673">
        <v>2000000</v>
      </c>
      <c r="K29" s="14" t="s">
        <v>278</v>
      </c>
    </row>
    <row r="30" spans="1:11" ht="57" customHeight="1">
      <c r="A30" s="17" t="s">
        <v>14</v>
      </c>
      <c r="B30" s="14" t="s">
        <v>82</v>
      </c>
      <c r="C30" s="14" t="s">
        <v>171</v>
      </c>
      <c r="D30" s="43" t="s">
        <v>591</v>
      </c>
      <c r="E30" s="43" t="s">
        <v>590</v>
      </c>
      <c r="F30" s="43" t="s">
        <v>431</v>
      </c>
      <c r="G30" s="673">
        <v>5500000</v>
      </c>
      <c r="H30" s="673">
        <v>200000</v>
      </c>
      <c r="I30" s="673">
        <v>2600000</v>
      </c>
      <c r="J30" s="673">
        <v>2600000</v>
      </c>
      <c r="K30" s="14" t="s">
        <v>278</v>
      </c>
    </row>
    <row r="31" spans="1:11" ht="54.75" customHeight="1">
      <c r="A31" s="17" t="s">
        <v>15</v>
      </c>
      <c r="B31" s="14" t="s">
        <v>82</v>
      </c>
      <c r="C31" s="14" t="s">
        <v>171</v>
      </c>
      <c r="D31" s="43" t="s">
        <v>592</v>
      </c>
      <c r="E31" s="43" t="s">
        <v>590</v>
      </c>
      <c r="F31" s="43" t="s">
        <v>431</v>
      </c>
      <c r="G31" s="673">
        <v>4100000</v>
      </c>
      <c r="H31" s="673">
        <v>400000</v>
      </c>
      <c r="I31" s="673">
        <v>2000000</v>
      </c>
      <c r="J31" s="673">
        <v>1700000</v>
      </c>
      <c r="K31" s="14" t="s">
        <v>278</v>
      </c>
    </row>
    <row r="32" spans="1:11" s="667" customFormat="1" ht="34.5" customHeight="1">
      <c r="A32" s="666" t="s">
        <v>589</v>
      </c>
      <c r="B32" s="668"/>
      <c r="C32" s="668"/>
      <c r="D32" s="669" t="s">
        <v>389</v>
      </c>
      <c r="E32" s="669"/>
      <c r="F32" s="669"/>
      <c r="G32" s="671">
        <f>SUM(G33:G38)</f>
        <v>33800000</v>
      </c>
      <c r="H32" s="671">
        <f>SUM(H33:H38)</f>
        <v>2020000</v>
      </c>
      <c r="I32" s="671">
        <f>SUM(I33:I38)</f>
        <v>4410000</v>
      </c>
      <c r="J32" s="671">
        <f>SUM(J33:J38)</f>
        <v>3350000</v>
      </c>
      <c r="K32" s="668"/>
    </row>
    <row r="33" spans="1:11" ht="39.75" customHeight="1">
      <c r="A33" s="17" t="s">
        <v>13</v>
      </c>
      <c r="B33" s="14">
        <v>600</v>
      </c>
      <c r="C33" s="14">
        <v>60016</v>
      </c>
      <c r="D33" s="43" t="s">
        <v>494</v>
      </c>
      <c r="E33" s="43" t="s">
        <v>594</v>
      </c>
      <c r="F33" s="43" t="s">
        <v>432</v>
      </c>
      <c r="G33" s="673">
        <v>10100000</v>
      </c>
      <c r="H33" s="673">
        <v>580000</v>
      </c>
      <c r="I33" s="673">
        <v>2000000</v>
      </c>
      <c r="J33" s="673">
        <v>2000000</v>
      </c>
      <c r="K33" s="17" t="s">
        <v>278</v>
      </c>
    </row>
    <row r="34" spans="1:11" ht="73.5" customHeight="1">
      <c r="A34" s="17" t="s">
        <v>14</v>
      </c>
      <c r="B34" s="14">
        <v>600</v>
      </c>
      <c r="C34" s="14">
        <v>60016</v>
      </c>
      <c r="D34" s="43" t="s">
        <v>596</v>
      </c>
      <c r="E34" s="43" t="s">
        <v>595</v>
      </c>
      <c r="F34" s="43" t="s">
        <v>432</v>
      </c>
      <c r="G34" s="673">
        <v>2500000</v>
      </c>
      <c r="H34" s="673">
        <v>800000</v>
      </c>
      <c r="I34" s="673">
        <v>1000000</v>
      </c>
      <c r="J34" s="673">
        <v>500000</v>
      </c>
      <c r="K34" s="17" t="s">
        <v>278</v>
      </c>
    </row>
    <row r="35" spans="1:11" s="65" customFormat="1" ht="35.25" customHeight="1">
      <c r="A35" s="46" t="s">
        <v>15</v>
      </c>
      <c r="B35" s="47">
        <v>600</v>
      </c>
      <c r="C35" s="47">
        <v>60016</v>
      </c>
      <c r="D35" s="48" t="s">
        <v>496</v>
      </c>
      <c r="E35" s="48" t="s">
        <v>575</v>
      </c>
      <c r="F35" s="43" t="s">
        <v>432</v>
      </c>
      <c r="G35" s="676">
        <v>500000</v>
      </c>
      <c r="H35" s="676">
        <v>210000</v>
      </c>
      <c r="I35" s="676">
        <v>290000</v>
      </c>
      <c r="J35" s="676">
        <v>0</v>
      </c>
      <c r="K35" s="46" t="s">
        <v>278</v>
      </c>
    </row>
    <row r="36" spans="1:11" s="65" customFormat="1" ht="34.5" customHeight="1">
      <c r="A36" s="46" t="s">
        <v>1</v>
      </c>
      <c r="B36" s="47">
        <v>600</v>
      </c>
      <c r="C36" s="47">
        <v>60016</v>
      </c>
      <c r="D36" s="48" t="s">
        <v>497</v>
      </c>
      <c r="E36" s="48" t="s">
        <v>575</v>
      </c>
      <c r="F36" s="48" t="s">
        <v>433</v>
      </c>
      <c r="G36" s="676">
        <v>300000</v>
      </c>
      <c r="H36" s="676">
        <v>200000</v>
      </c>
      <c r="I36" s="676">
        <v>100000</v>
      </c>
      <c r="J36" s="676">
        <v>0</v>
      </c>
      <c r="K36" s="47" t="s">
        <v>278</v>
      </c>
    </row>
    <row r="37" spans="1:11" s="65" customFormat="1" ht="42" customHeight="1">
      <c r="A37" s="46" t="s">
        <v>19</v>
      </c>
      <c r="B37" s="47">
        <v>600</v>
      </c>
      <c r="C37" s="47">
        <v>60016</v>
      </c>
      <c r="D37" s="48" t="s">
        <v>498</v>
      </c>
      <c r="E37" s="48" t="s">
        <v>575</v>
      </c>
      <c r="F37" s="43" t="s">
        <v>434</v>
      </c>
      <c r="G37" s="676">
        <v>400000</v>
      </c>
      <c r="H37" s="676">
        <v>200000</v>
      </c>
      <c r="I37" s="676">
        <v>200000</v>
      </c>
      <c r="J37" s="677">
        <v>0</v>
      </c>
      <c r="K37" s="47" t="s">
        <v>278</v>
      </c>
    </row>
    <row r="38" spans="1:11" s="65" customFormat="1" ht="49.5" customHeight="1">
      <c r="A38" s="46" t="s">
        <v>20</v>
      </c>
      <c r="B38" s="47">
        <v>600</v>
      </c>
      <c r="C38" s="47">
        <v>60053</v>
      </c>
      <c r="D38" s="48" t="s">
        <v>597</v>
      </c>
      <c r="E38" s="48" t="s">
        <v>571</v>
      </c>
      <c r="F38" s="433" t="s">
        <v>598</v>
      </c>
      <c r="G38" s="675">
        <v>20000000</v>
      </c>
      <c r="H38" s="676">
        <v>30000</v>
      </c>
      <c r="I38" s="676">
        <v>820000</v>
      </c>
      <c r="J38" s="676">
        <v>850000</v>
      </c>
      <c r="K38" s="47" t="s">
        <v>278</v>
      </c>
    </row>
    <row r="39" spans="1:11" s="683" customFormat="1" ht="24" customHeight="1">
      <c r="A39" s="678" t="s">
        <v>593</v>
      </c>
      <c r="B39" s="679"/>
      <c r="C39" s="679"/>
      <c r="D39" s="680" t="s">
        <v>391</v>
      </c>
      <c r="E39" s="680"/>
      <c r="F39" s="681"/>
      <c r="G39" s="682">
        <f>SUM(G40)</f>
        <v>950000</v>
      </c>
      <c r="H39" s="682">
        <f>SUM(H40)</f>
        <v>230000</v>
      </c>
      <c r="I39" s="682">
        <f>SUM(I40)</f>
        <v>720000</v>
      </c>
      <c r="J39" s="682">
        <f>SUM(J40)</f>
        <v>0</v>
      </c>
      <c r="K39" s="679"/>
    </row>
    <row r="40" spans="1:11" s="65" customFormat="1" ht="46.5" customHeight="1">
      <c r="A40" s="46" t="s">
        <v>13</v>
      </c>
      <c r="B40" s="47">
        <v>750</v>
      </c>
      <c r="C40" s="47">
        <v>75023</v>
      </c>
      <c r="D40" s="426" t="s">
        <v>502</v>
      </c>
      <c r="E40" s="426" t="s">
        <v>575</v>
      </c>
      <c r="F40" s="48" t="s">
        <v>435</v>
      </c>
      <c r="G40" s="676">
        <v>950000</v>
      </c>
      <c r="H40" s="676">
        <v>230000</v>
      </c>
      <c r="I40" s="676">
        <v>720000</v>
      </c>
      <c r="J40" s="677">
        <v>0</v>
      </c>
      <c r="K40" s="47" t="s">
        <v>278</v>
      </c>
    </row>
    <row r="41" spans="1:11" s="686" customFormat="1" ht="22.5" customHeight="1">
      <c r="A41" s="917" t="s">
        <v>276</v>
      </c>
      <c r="B41" s="918"/>
      <c r="C41" s="918"/>
      <c r="D41" s="918"/>
      <c r="E41" s="918"/>
      <c r="F41" s="919"/>
      <c r="G41" s="684">
        <f>SUM(G9+G12+G15+G21+G23+G26+G28+G32+G39)</f>
        <v>83372000</v>
      </c>
      <c r="H41" s="684">
        <f>SUM(H9+H12+H15+H21+H23+H26+H28+H32+H39)</f>
        <v>5235000</v>
      </c>
      <c r="I41" s="684">
        <f>SUM(I9+I12+I15+I21+I23+I26+I28+I32+I39)</f>
        <v>20134000</v>
      </c>
      <c r="J41" s="684">
        <f>SUM(J9+J12+J15+J21+J23+J26+J28+J32+J39)</f>
        <v>16050000</v>
      </c>
      <c r="K41" s="685"/>
    </row>
    <row r="48" ht="12.75">
      <c r="A48" s="41"/>
    </row>
  </sheetData>
  <mergeCells count="13">
    <mergeCell ref="G3:G7"/>
    <mergeCell ref="J4:J7"/>
    <mergeCell ref="I4:I7"/>
    <mergeCell ref="A41:F41"/>
    <mergeCell ref="A3:A7"/>
    <mergeCell ref="F3:F7"/>
    <mergeCell ref="A1:K1"/>
    <mergeCell ref="B3:B7"/>
    <mergeCell ref="C3:C7"/>
    <mergeCell ref="D3:D7"/>
    <mergeCell ref="H3:J3"/>
    <mergeCell ref="K3:K7"/>
    <mergeCell ref="H4:H7"/>
  </mergeCells>
  <printOptions horizontalCentered="1"/>
  <pageMargins left="0.5" right="0.3937007874015748" top="1.39" bottom="0.7874015748031497" header="0.5118110236220472" footer="0.5118110236220472"/>
  <pageSetup horizontalDpi="300" verticalDpi="300" orientation="landscape" paperSize="9" scale="87" r:id="rId1"/>
  <headerFooter alignWithMargins="0">
    <oddHeader>&amp;R&amp;9Załącznik nr  15
do uchwały  Nr III/7/2008 Rady Miejskiej w Ząbkowicach Sl. z dnia 27 lutego 2008 roku</oddHeader>
  </headerFooter>
  <rowBreaks count="4" manualBreakCount="4">
    <brk id="14" max="10" man="1"/>
    <brk id="27" max="10" man="1"/>
    <brk id="36" max="10" man="1"/>
    <brk id="4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9"/>
  <sheetViews>
    <sheetView zoomScale="75" zoomScaleNormal="75" workbookViewId="0" topLeftCell="A79">
      <selection activeCell="A1" sqref="A1:L90"/>
    </sheetView>
  </sheetViews>
  <sheetFormatPr defaultColWidth="9.00390625" defaultRowHeight="12.75"/>
  <cols>
    <col min="1" max="1" width="7.625" style="343" bestFit="1" customWidth="1"/>
    <col min="2" max="2" width="12.00390625" style="344" customWidth="1"/>
    <col min="3" max="3" width="7.125" style="325" hidden="1" customWidth="1"/>
    <col min="4" max="4" width="32.375" style="325" customWidth="1"/>
    <col min="5" max="5" width="16.625" style="325" customWidth="1"/>
    <col min="6" max="6" width="17.875" style="325" bestFit="1" customWidth="1"/>
    <col min="7" max="7" width="14.375" style="325" bestFit="1" customWidth="1"/>
    <col min="8" max="9" width="12.875" style="325" customWidth="1"/>
    <col min="10" max="10" width="13.625" style="325" customWidth="1"/>
    <col min="11" max="12" width="13.125" style="325" customWidth="1"/>
    <col min="13" max="13" width="9.125" style="283" customWidth="1"/>
    <col min="14" max="14" width="13.75390625" style="283" customWidth="1"/>
    <col min="15" max="15" width="13.875" style="283" bestFit="1" customWidth="1"/>
    <col min="16" max="16384" width="9.125" style="283" customWidth="1"/>
  </cols>
  <sheetData>
    <row r="1" spans="1:12" ht="21.75" customHeight="1">
      <c r="A1" s="849" t="s">
        <v>417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</row>
    <row r="2" spans="1:12" ht="18.75">
      <c r="A2" s="700"/>
      <c r="B2" s="329"/>
      <c r="C2" s="284"/>
      <c r="D2" s="284"/>
      <c r="E2" s="284"/>
      <c r="F2" s="284"/>
      <c r="G2" s="284"/>
      <c r="H2" s="285"/>
      <c r="I2" s="285"/>
      <c r="J2" s="285"/>
      <c r="K2" s="285"/>
      <c r="L2" s="285"/>
    </row>
    <row r="3" spans="1:12" ht="16.5" thickBot="1">
      <c r="A3" s="328"/>
      <c r="B3" s="329"/>
      <c r="C3" s="284"/>
      <c r="D3" s="284"/>
      <c r="E3" s="284"/>
      <c r="F3" s="284"/>
      <c r="G3" s="285"/>
      <c r="H3" s="285"/>
      <c r="I3" s="285"/>
      <c r="J3" s="285"/>
      <c r="K3" s="285"/>
      <c r="L3" s="286" t="s">
        <v>38</v>
      </c>
    </row>
    <row r="4" spans="1:12" s="288" customFormat="1" ht="18.75" customHeight="1">
      <c r="A4" s="850" t="s">
        <v>2</v>
      </c>
      <c r="B4" s="852" t="s">
        <v>3</v>
      </c>
      <c r="C4" s="848" t="s">
        <v>65</v>
      </c>
      <c r="D4" s="848" t="s">
        <v>18</v>
      </c>
      <c r="E4" s="848" t="s">
        <v>404</v>
      </c>
      <c r="F4" s="848" t="s">
        <v>48</v>
      </c>
      <c r="G4" s="848"/>
      <c r="H4" s="848"/>
      <c r="I4" s="848"/>
      <c r="J4" s="848"/>
      <c r="K4" s="848"/>
      <c r="L4" s="854"/>
    </row>
    <row r="5" spans="1:12" s="288" customFormat="1" ht="20.25" customHeight="1">
      <c r="A5" s="851"/>
      <c r="B5" s="853"/>
      <c r="C5" s="846"/>
      <c r="D5" s="846"/>
      <c r="E5" s="846"/>
      <c r="F5" s="846" t="s">
        <v>27</v>
      </c>
      <c r="G5" s="846" t="s">
        <v>6</v>
      </c>
      <c r="H5" s="846"/>
      <c r="I5" s="846"/>
      <c r="J5" s="846"/>
      <c r="K5" s="846"/>
      <c r="L5" s="847" t="s">
        <v>30</v>
      </c>
    </row>
    <row r="6" spans="1:12" s="288" customFormat="1" ht="90.75" customHeight="1">
      <c r="A6" s="851"/>
      <c r="B6" s="853"/>
      <c r="C6" s="846"/>
      <c r="D6" s="846"/>
      <c r="E6" s="846"/>
      <c r="F6" s="846"/>
      <c r="G6" s="287" t="s">
        <v>54</v>
      </c>
      <c r="H6" s="287" t="s">
        <v>81</v>
      </c>
      <c r="I6" s="287" t="s">
        <v>52</v>
      </c>
      <c r="J6" s="287" t="s">
        <v>67</v>
      </c>
      <c r="K6" s="287" t="s">
        <v>53</v>
      </c>
      <c r="L6" s="847"/>
    </row>
    <row r="7" spans="1:12" s="327" customFormat="1" ht="12" customHeight="1">
      <c r="A7" s="387">
        <v>1</v>
      </c>
      <c r="B7" s="330">
        <v>2</v>
      </c>
      <c r="C7" s="326">
        <v>3</v>
      </c>
      <c r="D7" s="330">
        <v>3</v>
      </c>
      <c r="E7" s="326">
        <v>4</v>
      </c>
      <c r="F7" s="330">
        <v>5</v>
      </c>
      <c r="G7" s="326">
        <v>6</v>
      </c>
      <c r="H7" s="330">
        <v>7</v>
      </c>
      <c r="I7" s="326">
        <v>8</v>
      </c>
      <c r="J7" s="330">
        <v>9</v>
      </c>
      <c r="K7" s="326">
        <v>10</v>
      </c>
      <c r="L7" s="388">
        <v>11</v>
      </c>
    </row>
    <row r="8" spans="1:12" s="288" customFormat="1" ht="33.75" customHeight="1">
      <c r="A8" s="389" t="s">
        <v>446</v>
      </c>
      <c r="B8" s="331"/>
      <c r="C8" s="289"/>
      <c r="D8" s="289" t="s">
        <v>83</v>
      </c>
      <c r="E8" s="289">
        <f>SUM(F8+L8)</f>
        <v>680400</v>
      </c>
      <c r="F8" s="289">
        <f aca="true" t="shared" si="0" ref="F8:L8">SUM(F9+F10)</f>
        <v>30400</v>
      </c>
      <c r="G8" s="289">
        <f t="shared" si="0"/>
        <v>0</v>
      </c>
      <c r="H8" s="289">
        <f t="shared" si="0"/>
        <v>0</v>
      </c>
      <c r="I8" s="289">
        <f t="shared" si="0"/>
        <v>0</v>
      </c>
      <c r="J8" s="289">
        <f t="shared" si="0"/>
        <v>0</v>
      </c>
      <c r="K8" s="289">
        <f t="shared" si="0"/>
        <v>0</v>
      </c>
      <c r="L8" s="390">
        <f t="shared" si="0"/>
        <v>650000</v>
      </c>
    </row>
    <row r="9" spans="1:12" s="288" customFormat="1" ht="31.5">
      <c r="A9" s="391"/>
      <c r="B9" s="332" t="s">
        <v>452</v>
      </c>
      <c r="C9" s="290"/>
      <c r="D9" s="291" t="s">
        <v>172</v>
      </c>
      <c r="E9" s="292">
        <f>SUM(F9+L9)</f>
        <v>650000</v>
      </c>
      <c r="F9" s="293"/>
      <c r="G9" s="290"/>
      <c r="H9" s="290"/>
      <c r="I9" s="290"/>
      <c r="J9" s="290"/>
      <c r="K9" s="290"/>
      <c r="L9" s="392">
        <v>650000</v>
      </c>
    </row>
    <row r="10" spans="1:12" s="288" customFormat="1" ht="21" customHeight="1">
      <c r="A10" s="393"/>
      <c r="B10" s="333" t="s">
        <v>453</v>
      </c>
      <c r="C10" s="294"/>
      <c r="D10" s="295" t="s">
        <v>173</v>
      </c>
      <c r="E10" s="782">
        <f>SUM(F10+L10)</f>
        <v>30400</v>
      </c>
      <c r="F10" s="297">
        <v>30400</v>
      </c>
      <c r="G10" s="294"/>
      <c r="H10" s="294"/>
      <c r="I10" s="294"/>
      <c r="J10" s="294"/>
      <c r="K10" s="294"/>
      <c r="L10" s="394"/>
    </row>
    <row r="11" spans="1:12" s="288" customFormat="1" ht="24.75" customHeight="1">
      <c r="A11" s="395">
        <v>600</v>
      </c>
      <c r="B11" s="331"/>
      <c r="C11" s="289"/>
      <c r="D11" s="289" t="s">
        <v>92</v>
      </c>
      <c r="E11" s="289">
        <f>SUM(E12:E15)</f>
        <v>3695000</v>
      </c>
      <c r="F11" s="289">
        <f>SUM(F12:F15)</f>
        <v>575000</v>
      </c>
      <c r="G11" s="289">
        <f aca="true" t="shared" si="1" ref="G11:L11">SUM(G12:G15)</f>
        <v>0</v>
      </c>
      <c r="H11" s="289">
        <f t="shared" si="1"/>
        <v>0</v>
      </c>
      <c r="I11" s="289">
        <f t="shared" si="1"/>
        <v>515000</v>
      </c>
      <c r="J11" s="289">
        <f t="shared" si="1"/>
        <v>0</v>
      </c>
      <c r="K11" s="289">
        <f t="shared" si="1"/>
        <v>0</v>
      </c>
      <c r="L11" s="390">
        <f t="shared" si="1"/>
        <v>3120000</v>
      </c>
    </row>
    <row r="12" spans="1:12" s="288" customFormat="1" ht="24.75" customHeight="1">
      <c r="A12" s="396"/>
      <c r="B12" s="334">
        <v>60013</v>
      </c>
      <c r="C12" s="298"/>
      <c r="D12" s="299" t="s">
        <v>402</v>
      </c>
      <c r="E12" s="292">
        <f aca="true" t="shared" si="2" ref="E12:E23">SUM(F12+L12)</f>
        <v>500000</v>
      </c>
      <c r="F12" s="300"/>
      <c r="G12" s="298"/>
      <c r="H12" s="298"/>
      <c r="I12" s="292">
        <v>500000</v>
      </c>
      <c r="J12" s="298"/>
      <c r="K12" s="298"/>
      <c r="L12" s="397">
        <v>500000</v>
      </c>
    </row>
    <row r="13" spans="1:12" s="288" customFormat="1" ht="24.75" customHeight="1">
      <c r="A13" s="435"/>
      <c r="B13" s="335">
        <v>60014</v>
      </c>
      <c r="C13" s="436"/>
      <c r="D13" s="291" t="s">
        <v>491</v>
      </c>
      <c r="E13" s="290">
        <f t="shared" si="2"/>
        <v>15000</v>
      </c>
      <c r="F13" s="293">
        <v>15000</v>
      </c>
      <c r="G13" s="290"/>
      <c r="H13" s="290"/>
      <c r="I13" s="290">
        <v>15000</v>
      </c>
      <c r="J13" s="290"/>
      <c r="K13" s="290"/>
      <c r="L13" s="392"/>
    </row>
    <row r="14" spans="1:12" s="288" customFormat="1" ht="23.25" customHeight="1">
      <c r="A14" s="391"/>
      <c r="B14" s="335">
        <v>60016</v>
      </c>
      <c r="C14" s="290"/>
      <c r="D14" s="291" t="s">
        <v>93</v>
      </c>
      <c r="E14" s="294">
        <f t="shared" si="2"/>
        <v>3150000</v>
      </c>
      <c r="F14" s="293">
        <v>560000</v>
      </c>
      <c r="G14" s="290"/>
      <c r="H14" s="290"/>
      <c r="I14" s="290"/>
      <c r="J14" s="290"/>
      <c r="K14" s="290"/>
      <c r="L14" s="392">
        <v>2590000</v>
      </c>
    </row>
    <row r="15" spans="1:12" s="288" customFormat="1" ht="23.25" customHeight="1">
      <c r="A15" s="391"/>
      <c r="B15" s="335">
        <v>60053</v>
      </c>
      <c r="C15" s="290"/>
      <c r="D15" s="291" t="s">
        <v>403</v>
      </c>
      <c r="E15" s="294">
        <f t="shared" si="2"/>
        <v>30000</v>
      </c>
      <c r="F15" s="293"/>
      <c r="G15" s="290"/>
      <c r="H15" s="290"/>
      <c r="I15" s="290"/>
      <c r="J15" s="290"/>
      <c r="K15" s="290"/>
      <c r="L15" s="392">
        <v>30000</v>
      </c>
    </row>
    <row r="16" spans="1:12" s="288" customFormat="1" ht="34.5" customHeight="1">
      <c r="A16" s="395">
        <v>700</v>
      </c>
      <c r="B16" s="331"/>
      <c r="C16" s="289"/>
      <c r="D16" s="289" t="s">
        <v>95</v>
      </c>
      <c r="E16" s="289">
        <f aca="true" t="shared" si="3" ref="E16:L16">SUM(E17:E19)</f>
        <v>1169730</v>
      </c>
      <c r="F16" s="289">
        <f t="shared" si="3"/>
        <v>569730</v>
      </c>
      <c r="G16" s="289">
        <f t="shared" si="3"/>
        <v>4000</v>
      </c>
      <c r="H16" s="289">
        <f t="shared" si="3"/>
        <v>0</v>
      </c>
      <c r="I16" s="289">
        <f t="shared" si="3"/>
        <v>405000</v>
      </c>
      <c r="J16" s="289">
        <f t="shared" si="3"/>
        <v>0</v>
      </c>
      <c r="K16" s="289">
        <f t="shared" si="3"/>
        <v>0</v>
      </c>
      <c r="L16" s="390">
        <f t="shared" si="3"/>
        <v>600000</v>
      </c>
    </row>
    <row r="17" spans="1:12" s="288" customFormat="1" ht="36.75" customHeight="1">
      <c r="A17" s="391"/>
      <c r="B17" s="335">
        <v>70001</v>
      </c>
      <c r="C17" s="290"/>
      <c r="D17" s="291" t="s">
        <v>174</v>
      </c>
      <c r="E17" s="292">
        <f t="shared" si="2"/>
        <v>405000</v>
      </c>
      <c r="F17" s="293">
        <f>SUM(G17:K17)</f>
        <v>405000</v>
      </c>
      <c r="G17" s="290"/>
      <c r="H17" s="290"/>
      <c r="I17" s="290">
        <v>405000</v>
      </c>
      <c r="J17" s="290"/>
      <c r="K17" s="290"/>
      <c r="L17" s="392"/>
    </row>
    <row r="18" spans="1:12" s="288" customFormat="1" ht="32.25" thickBot="1">
      <c r="A18" s="783"/>
      <c r="B18" s="784">
        <v>70005</v>
      </c>
      <c r="C18" s="785"/>
      <c r="D18" s="786" t="s">
        <v>96</v>
      </c>
      <c r="E18" s="785">
        <f t="shared" si="2"/>
        <v>164730</v>
      </c>
      <c r="F18" s="431">
        <v>164730</v>
      </c>
      <c r="G18" s="785">
        <v>4000</v>
      </c>
      <c r="H18" s="785"/>
      <c r="I18" s="785"/>
      <c r="J18" s="785"/>
      <c r="K18" s="785"/>
      <c r="L18" s="787"/>
    </row>
    <row r="19" spans="1:12" s="288" customFormat="1" ht="31.5">
      <c r="A19" s="788"/>
      <c r="B19" s="789">
        <v>70021</v>
      </c>
      <c r="C19" s="790"/>
      <c r="D19" s="791" t="s">
        <v>489</v>
      </c>
      <c r="E19" s="790">
        <f t="shared" si="2"/>
        <v>600000</v>
      </c>
      <c r="F19" s="797"/>
      <c r="G19" s="790"/>
      <c r="H19" s="790"/>
      <c r="I19" s="790"/>
      <c r="J19" s="790"/>
      <c r="K19" s="790"/>
      <c r="L19" s="798">
        <v>600000</v>
      </c>
    </row>
    <row r="20" spans="1:12" s="288" customFormat="1" ht="21.75" customHeight="1">
      <c r="A20" s="395">
        <v>710</v>
      </c>
      <c r="B20" s="331"/>
      <c r="C20" s="289"/>
      <c r="D20" s="289" t="s">
        <v>105</v>
      </c>
      <c r="E20" s="289">
        <f aca="true" t="shared" si="4" ref="E20:L20">SUM(E21+E22+E23)</f>
        <v>497000</v>
      </c>
      <c r="F20" s="289">
        <f t="shared" si="4"/>
        <v>62000</v>
      </c>
      <c r="G20" s="289">
        <f t="shared" si="4"/>
        <v>0</v>
      </c>
      <c r="H20" s="289">
        <f t="shared" si="4"/>
        <v>0</v>
      </c>
      <c r="I20" s="289">
        <f t="shared" si="4"/>
        <v>0</v>
      </c>
      <c r="J20" s="289">
        <f t="shared" si="4"/>
        <v>0</v>
      </c>
      <c r="K20" s="289">
        <f t="shared" si="4"/>
        <v>0</v>
      </c>
      <c r="L20" s="390">
        <f t="shared" si="4"/>
        <v>435000</v>
      </c>
    </row>
    <row r="21" spans="1:12" s="303" customFormat="1" ht="31.5">
      <c r="A21" s="391"/>
      <c r="B21" s="335">
        <v>71004</v>
      </c>
      <c r="C21" s="302"/>
      <c r="D21" s="291" t="s">
        <v>175</v>
      </c>
      <c r="E21" s="290">
        <f>SUM(F21+L21)</f>
        <v>425000</v>
      </c>
      <c r="F21" s="290">
        <v>40000</v>
      </c>
      <c r="G21" s="290"/>
      <c r="H21" s="290"/>
      <c r="I21" s="290"/>
      <c r="J21" s="290"/>
      <c r="K21" s="290"/>
      <c r="L21" s="392">
        <f>'Zał. nr 14'!E24+'Zał. nr 14'!E25</f>
        <v>385000</v>
      </c>
    </row>
    <row r="22" spans="1:12" s="288" customFormat="1" ht="31.5">
      <c r="A22" s="391"/>
      <c r="B22" s="335">
        <v>71014</v>
      </c>
      <c r="C22" s="302"/>
      <c r="D22" s="291" t="s">
        <v>176</v>
      </c>
      <c r="E22" s="294">
        <f t="shared" si="2"/>
        <v>15000</v>
      </c>
      <c r="F22" s="304">
        <v>15000</v>
      </c>
      <c r="G22" s="293"/>
      <c r="H22" s="290"/>
      <c r="I22" s="290"/>
      <c r="J22" s="290"/>
      <c r="K22" s="290"/>
      <c r="L22" s="392"/>
    </row>
    <row r="23" spans="1:12" s="288" customFormat="1" ht="25.5" customHeight="1">
      <c r="A23" s="399"/>
      <c r="B23" s="337">
        <v>71035</v>
      </c>
      <c r="C23" s="305"/>
      <c r="D23" s="306" t="s">
        <v>106</v>
      </c>
      <c r="E23" s="296">
        <f t="shared" si="2"/>
        <v>57000</v>
      </c>
      <c r="F23" s="307">
        <v>7000</v>
      </c>
      <c r="G23" s="308"/>
      <c r="H23" s="296"/>
      <c r="I23" s="296"/>
      <c r="J23" s="296"/>
      <c r="K23" s="296"/>
      <c r="L23" s="400">
        <f>'Zał. nr 14'!E26</f>
        <v>50000</v>
      </c>
    </row>
    <row r="24" spans="1:12" s="288" customFormat="1" ht="31.5">
      <c r="A24" s="395">
        <v>750</v>
      </c>
      <c r="B24" s="331"/>
      <c r="C24" s="289"/>
      <c r="D24" s="289" t="s">
        <v>108</v>
      </c>
      <c r="E24" s="289">
        <f>SUM(E25:E30)</f>
        <v>5182125</v>
      </c>
      <c r="F24" s="289">
        <f>SUM(F25:F30)</f>
        <v>4652125</v>
      </c>
      <c r="G24" s="289">
        <f aca="true" t="shared" si="5" ref="G24:L24">SUM(G25:G30)</f>
        <v>2787798</v>
      </c>
      <c r="H24" s="289">
        <f t="shared" si="5"/>
        <v>507770</v>
      </c>
      <c r="I24" s="289">
        <f t="shared" si="5"/>
        <v>0</v>
      </c>
      <c r="J24" s="289">
        <f t="shared" si="5"/>
        <v>0</v>
      </c>
      <c r="K24" s="289">
        <f t="shared" si="5"/>
        <v>0</v>
      </c>
      <c r="L24" s="390">
        <f t="shared" si="5"/>
        <v>530000</v>
      </c>
    </row>
    <row r="25" spans="1:12" s="288" customFormat="1" ht="24.75" customHeight="1">
      <c r="A25" s="391"/>
      <c r="B25" s="335">
        <v>75011</v>
      </c>
      <c r="C25" s="290"/>
      <c r="D25" s="291" t="s">
        <v>109</v>
      </c>
      <c r="E25" s="290">
        <f aca="true" t="shared" si="6" ref="E25:E41">SUM(F25+L25)</f>
        <v>415393</v>
      </c>
      <c r="F25" s="293">
        <v>415393</v>
      </c>
      <c r="G25" s="290">
        <v>345808</v>
      </c>
      <c r="H25" s="290">
        <v>62760</v>
      </c>
      <c r="I25" s="290"/>
      <c r="J25" s="290"/>
      <c r="K25" s="290"/>
      <c r="L25" s="392"/>
    </row>
    <row r="26" spans="1:12" s="288" customFormat="1" ht="27" customHeight="1">
      <c r="A26" s="393"/>
      <c r="B26" s="336">
        <v>75022</v>
      </c>
      <c r="C26" s="294"/>
      <c r="D26" s="295" t="s">
        <v>177</v>
      </c>
      <c r="E26" s="294">
        <f t="shared" si="6"/>
        <v>317000</v>
      </c>
      <c r="F26" s="297">
        <v>317000</v>
      </c>
      <c r="G26" s="294"/>
      <c r="H26" s="294"/>
      <c r="I26" s="294"/>
      <c r="J26" s="294"/>
      <c r="K26" s="294"/>
      <c r="L26" s="394"/>
    </row>
    <row r="27" spans="1:12" s="288" customFormat="1" ht="23.25" customHeight="1">
      <c r="A27" s="393"/>
      <c r="B27" s="336">
        <v>75023</v>
      </c>
      <c r="C27" s="294"/>
      <c r="D27" s="295" t="s">
        <v>111</v>
      </c>
      <c r="E27" s="294">
        <f t="shared" si="6"/>
        <v>4169732</v>
      </c>
      <c r="F27" s="297">
        <v>3639732</v>
      </c>
      <c r="G27" s="294">
        <v>2439990</v>
      </c>
      <c r="H27" s="294">
        <v>445010</v>
      </c>
      <c r="I27" s="294"/>
      <c r="J27" s="294"/>
      <c r="K27" s="294"/>
      <c r="L27" s="394">
        <v>530000</v>
      </c>
    </row>
    <row r="28" spans="1:12" s="288" customFormat="1" ht="36.75" customHeight="1">
      <c r="A28" s="393"/>
      <c r="B28" s="336">
        <v>75058</v>
      </c>
      <c r="C28" s="294"/>
      <c r="D28" s="295" t="s">
        <v>178</v>
      </c>
      <c r="E28" s="296">
        <f t="shared" si="6"/>
        <v>30000</v>
      </c>
      <c r="F28" s="297">
        <v>30000</v>
      </c>
      <c r="G28" s="294"/>
      <c r="H28" s="294"/>
      <c r="I28" s="294"/>
      <c r="J28" s="294"/>
      <c r="K28" s="294"/>
      <c r="L28" s="394"/>
    </row>
    <row r="29" spans="1:12" s="288" customFormat="1" ht="31.5">
      <c r="A29" s="393"/>
      <c r="B29" s="336">
        <v>75075</v>
      </c>
      <c r="C29" s="294"/>
      <c r="D29" s="295" t="s">
        <v>179</v>
      </c>
      <c r="E29" s="294">
        <f t="shared" si="6"/>
        <v>150000</v>
      </c>
      <c r="F29" s="297">
        <v>150000</v>
      </c>
      <c r="G29" s="294">
        <v>2000</v>
      </c>
      <c r="H29" s="294"/>
      <c r="I29" s="294"/>
      <c r="J29" s="294"/>
      <c r="K29" s="294"/>
      <c r="L29" s="394"/>
    </row>
    <row r="30" spans="1:12" s="288" customFormat="1" ht="25.5" customHeight="1">
      <c r="A30" s="401"/>
      <c r="B30" s="338">
        <v>75095</v>
      </c>
      <c r="C30" s="309"/>
      <c r="D30" s="310" t="s">
        <v>84</v>
      </c>
      <c r="E30" s="301">
        <f t="shared" si="6"/>
        <v>100000</v>
      </c>
      <c r="F30" s="311">
        <v>100000</v>
      </c>
      <c r="G30" s="309"/>
      <c r="H30" s="309"/>
      <c r="I30" s="309"/>
      <c r="J30" s="309"/>
      <c r="K30" s="309"/>
      <c r="L30" s="402"/>
    </row>
    <row r="31" spans="1:12" s="288" customFormat="1" ht="47.25">
      <c r="A31" s="395">
        <v>751</v>
      </c>
      <c r="B31" s="331"/>
      <c r="C31" s="289"/>
      <c r="D31" s="289" t="s">
        <v>180</v>
      </c>
      <c r="E31" s="289">
        <f aca="true" t="shared" si="7" ref="E31:L31">SUM(E32)</f>
        <v>3947</v>
      </c>
      <c r="F31" s="289">
        <f t="shared" si="7"/>
        <v>3947</v>
      </c>
      <c r="G31" s="289">
        <f t="shared" si="7"/>
        <v>3947</v>
      </c>
      <c r="H31" s="289">
        <f t="shared" si="7"/>
        <v>0</v>
      </c>
      <c r="I31" s="289">
        <f t="shared" si="7"/>
        <v>0</v>
      </c>
      <c r="J31" s="289">
        <f t="shared" si="7"/>
        <v>0</v>
      </c>
      <c r="K31" s="289">
        <f t="shared" si="7"/>
        <v>0</v>
      </c>
      <c r="L31" s="390">
        <f t="shared" si="7"/>
        <v>0</v>
      </c>
    </row>
    <row r="32" spans="1:12" s="288" customFormat="1" ht="31.5">
      <c r="A32" s="399"/>
      <c r="B32" s="337">
        <v>75101</v>
      </c>
      <c r="C32" s="296"/>
      <c r="D32" s="296" t="s">
        <v>181</v>
      </c>
      <c r="E32" s="312">
        <f t="shared" si="6"/>
        <v>3947</v>
      </c>
      <c r="F32" s="296">
        <v>3947</v>
      </c>
      <c r="G32" s="296">
        <v>3947</v>
      </c>
      <c r="H32" s="296"/>
      <c r="I32" s="296"/>
      <c r="J32" s="296"/>
      <c r="K32" s="296"/>
      <c r="L32" s="400"/>
    </row>
    <row r="33" spans="1:12" s="288" customFormat="1" ht="24" customHeight="1">
      <c r="A33" s="395">
        <v>752</v>
      </c>
      <c r="B33" s="331"/>
      <c r="C33" s="289"/>
      <c r="D33" s="289" t="s">
        <v>116</v>
      </c>
      <c r="E33" s="289">
        <f>SUM(E34)</f>
        <v>1000</v>
      </c>
      <c r="F33" s="289">
        <f aca="true" t="shared" si="8" ref="F33:L33">SUM(F34)</f>
        <v>1000</v>
      </c>
      <c r="G33" s="289">
        <f t="shared" si="8"/>
        <v>0</v>
      </c>
      <c r="H33" s="289">
        <f t="shared" si="8"/>
        <v>0</v>
      </c>
      <c r="I33" s="289">
        <f t="shared" si="8"/>
        <v>0</v>
      </c>
      <c r="J33" s="289">
        <f t="shared" si="8"/>
        <v>0</v>
      </c>
      <c r="K33" s="289">
        <f t="shared" si="8"/>
        <v>0</v>
      </c>
      <c r="L33" s="390">
        <f t="shared" si="8"/>
        <v>0</v>
      </c>
    </row>
    <row r="34" spans="1:12" s="288" customFormat="1" ht="24" customHeight="1">
      <c r="A34" s="399"/>
      <c r="B34" s="337">
        <v>75212</v>
      </c>
      <c r="C34" s="296"/>
      <c r="D34" s="296" t="s">
        <v>117</v>
      </c>
      <c r="E34" s="312">
        <f t="shared" si="6"/>
        <v>1000</v>
      </c>
      <c r="F34" s="296">
        <v>1000</v>
      </c>
      <c r="G34" s="296"/>
      <c r="H34" s="296"/>
      <c r="I34" s="296"/>
      <c r="J34" s="296"/>
      <c r="K34" s="296"/>
      <c r="L34" s="400"/>
    </row>
    <row r="35" spans="1:12" s="288" customFormat="1" ht="48" thickBot="1">
      <c r="A35" s="799">
        <v>754</v>
      </c>
      <c r="B35" s="800"/>
      <c r="C35" s="801"/>
      <c r="D35" s="801" t="s">
        <v>118</v>
      </c>
      <c r="E35" s="801">
        <f aca="true" t="shared" si="9" ref="E35:L35">SUM(E36:E41)</f>
        <v>664765</v>
      </c>
      <c r="F35" s="801">
        <f t="shared" si="9"/>
        <v>529765</v>
      </c>
      <c r="G35" s="801">
        <f t="shared" si="9"/>
        <v>292446</v>
      </c>
      <c r="H35" s="801">
        <f t="shared" si="9"/>
        <v>57554</v>
      </c>
      <c r="I35" s="801">
        <f t="shared" si="9"/>
        <v>47000</v>
      </c>
      <c r="J35" s="801">
        <f t="shared" si="9"/>
        <v>0</v>
      </c>
      <c r="K35" s="801">
        <f t="shared" si="9"/>
        <v>0</v>
      </c>
      <c r="L35" s="802">
        <f t="shared" si="9"/>
        <v>135000</v>
      </c>
    </row>
    <row r="36" spans="1:12" s="489" customFormat="1" ht="15.75">
      <c r="A36" s="803"/>
      <c r="B36" s="804">
        <v>75405</v>
      </c>
      <c r="C36" s="805"/>
      <c r="D36" s="806" t="s">
        <v>490</v>
      </c>
      <c r="E36" s="807">
        <f t="shared" si="6"/>
        <v>37000</v>
      </c>
      <c r="F36" s="808">
        <v>37000</v>
      </c>
      <c r="G36" s="808"/>
      <c r="H36" s="808"/>
      <c r="I36" s="808">
        <v>37000</v>
      </c>
      <c r="J36" s="808"/>
      <c r="K36" s="808"/>
      <c r="L36" s="809"/>
    </row>
    <row r="37" spans="1:12" s="489" customFormat="1" ht="31.5">
      <c r="A37" s="483"/>
      <c r="B37" s="484">
        <v>75411</v>
      </c>
      <c r="C37" s="485"/>
      <c r="D37" s="486" t="s">
        <v>621</v>
      </c>
      <c r="E37" s="299">
        <f t="shared" si="6"/>
        <v>10000</v>
      </c>
      <c r="F37" s="487">
        <v>10000</v>
      </c>
      <c r="G37" s="487"/>
      <c r="H37" s="487"/>
      <c r="I37" s="487">
        <v>10000</v>
      </c>
      <c r="J37" s="487"/>
      <c r="K37" s="487"/>
      <c r="L37" s="488"/>
    </row>
    <row r="38" spans="1:12" s="288" customFormat="1" ht="24.75" customHeight="1">
      <c r="A38" s="398"/>
      <c r="B38" s="334">
        <v>75412</v>
      </c>
      <c r="C38" s="313"/>
      <c r="D38" s="299" t="s">
        <v>182</v>
      </c>
      <c r="E38" s="299">
        <f t="shared" si="6"/>
        <v>142500</v>
      </c>
      <c r="F38" s="292">
        <v>97500</v>
      </c>
      <c r="G38" s="292"/>
      <c r="H38" s="292"/>
      <c r="I38" s="292"/>
      <c r="J38" s="292"/>
      <c r="K38" s="292"/>
      <c r="L38" s="397">
        <f>'Zał. nr 14'!F46</f>
        <v>45000</v>
      </c>
    </row>
    <row r="39" spans="1:12" s="288" customFormat="1" ht="24.75" customHeight="1">
      <c r="A39" s="393"/>
      <c r="B39" s="336">
        <v>75414</v>
      </c>
      <c r="C39" s="314"/>
      <c r="D39" s="295" t="s">
        <v>119</v>
      </c>
      <c r="E39" s="295">
        <f t="shared" si="6"/>
        <v>1000</v>
      </c>
      <c r="F39" s="294">
        <v>1000</v>
      </c>
      <c r="G39" s="294"/>
      <c r="H39" s="294"/>
      <c r="I39" s="294"/>
      <c r="J39" s="294"/>
      <c r="K39" s="294"/>
      <c r="L39" s="394"/>
    </row>
    <row r="40" spans="1:12" s="288" customFormat="1" ht="24.75" customHeight="1">
      <c r="A40" s="393"/>
      <c r="B40" s="336">
        <v>75416</v>
      </c>
      <c r="C40" s="314"/>
      <c r="D40" s="295" t="s">
        <v>405</v>
      </c>
      <c r="E40" s="295">
        <f t="shared" si="6"/>
        <v>384265</v>
      </c>
      <c r="F40" s="294">
        <v>384265</v>
      </c>
      <c r="G40" s="294">
        <v>292446</v>
      </c>
      <c r="H40" s="294">
        <v>57554</v>
      </c>
      <c r="I40" s="294"/>
      <c r="J40" s="294"/>
      <c r="K40" s="294"/>
      <c r="L40" s="394"/>
    </row>
    <row r="41" spans="1:12" s="303" customFormat="1" ht="23.25" customHeight="1">
      <c r="A41" s="403"/>
      <c r="B41" s="339">
        <v>75495</v>
      </c>
      <c r="C41" s="315"/>
      <c r="D41" s="316" t="s">
        <v>84</v>
      </c>
      <c r="E41" s="316">
        <f t="shared" si="6"/>
        <v>90000</v>
      </c>
      <c r="F41" s="301"/>
      <c r="G41" s="301"/>
      <c r="H41" s="301"/>
      <c r="I41" s="301"/>
      <c r="J41" s="301"/>
      <c r="K41" s="301"/>
      <c r="L41" s="404">
        <v>90000</v>
      </c>
    </row>
    <row r="42" spans="1:12" s="303" customFormat="1" ht="63">
      <c r="A42" s="395">
        <v>756</v>
      </c>
      <c r="B42" s="331"/>
      <c r="C42" s="289"/>
      <c r="D42" s="289" t="s">
        <v>223</v>
      </c>
      <c r="E42" s="289">
        <f aca="true" t="shared" si="10" ref="E42:L42">SUM(E43)</f>
        <v>350000</v>
      </c>
      <c r="F42" s="289">
        <f t="shared" si="10"/>
        <v>350000</v>
      </c>
      <c r="G42" s="289">
        <f t="shared" si="10"/>
        <v>310000</v>
      </c>
      <c r="H42" s="289">
        <f t="shared" si="10"/>
        <v>8000</v>
      </c>
      <c r="I42" s="289">
        <f t="shared" si="10"/>
        <v>0</v>
      </c>
      <c r="J42" s="289">
        <f t="shared" si="10"/>
        <v>0</v>
      </c>
      <c r="K42" s="289">
        <f t="shared" si="10"/>
        <v>0</v>
      </c>
      <c r="L42" s="390">
        <f t="shared" si="10"/>
        <v>0</v>
      </c>
    </row>
    <row r="43" spans="1:12" s="288" customFormat="1" ht="47.25">
      <c r="A43" s="399"/>
      <c r="B43" s="337">
        <v>75647</v>
      </c>
      <c r="C43" s="296"/>
      <c r="D43" s="296" t="s">
        <v>224</v>
      </c>
      <c r="E43" s="318">
        <f aca="true" t="shared" si="11" ref="E43:E84">SUM(F43+L43)</f>
        <v>350000</v>
      </c>
      <c r="F43" s="296">
        <v>350000</v>
      </c>
      <c r="G43" s="296">
        <v>310000</v>
      </c>
      <c r="H43" s="296">
        <v>8000</v>
      </c>
      <c r="I43" s="296"/>
      <c r="J43" s="296"/>
      <c r="K43" s="296"/>
      <c r="L43" s="400"/>
    </row>
    <row r="44" spans="1:12" s="319" customFormat="1" ht="34.5" customHeight="1">
      <c r="A44" s="395">
        <v>757</v>
      </c>
      <c r="B44" s="331"/>
      <c r="C44" s="289"/>
      <c r="D44" s="289" t="s">
        <v>412</v>
      </c>
      <c r="E44" s="289">
        <f>SUM(E45:E46)</f>
        <v>1376408</v>
      </c>
      <c r="F44" s="289">
        <f>SUM(F45:F46)</f>
        <v>1376408</v>
      </c>
      <c r="G44" s="289">
        <f aca="true" t="shared" si="12" ref="G44:L44">SUM(G45:G46)</f>
        <v>0</v>
      </c>
      <c r="H44" s="289">
        <f t="shared" si="12"/>
        <v>0</v>
      </c>
      <c r="I44" s="289">
        <f t="shared" si="12"/>
        <v>0</v>
      </c>
      <c r="J44" s="289">
        <f t="shared" si="12"/>
        <v>388408</v>
      </c>
      <c r="K44" s="289">
        <f t="shared" si="12"/>
        <v>988000</v>
      </c>
      <c r="L44" s="390">
        <f t="shared" si="12"/>
        <v>0</v>
      </c>
    </row>
    <row r="45" spans="1:12" s="288" customFormat="1" ht="68.25" customHeight="1">
      <c r="A45" s="391"/>
      <c r="B45" s="335">
        <v>75702</v>
      </c>
      <c r="C45" s="290"/>
      <c r="D45" s="291" t="s">
        <v>413</v>
      </c>
      <c r="E45" s="290">
        <f t="shared" si="11"/>
        <v>388408</v>
      </c>
      <c r="F45" s="293">
        <v>388408</v>
      </c>
      <c r="G45" s="290"/>
      <c r="H45" s="290"/>
      <c r="I45" s="290"/>
      <c r="J45" s="290">
        <v>388408</v>
      </c>
      <c r="K45" s="290"/>
      <c r="L45" s="392"/>
    </row>
    <row r="46" spans="1:12" s="288" customFormat="1" ht="69" customHeight="1">
      <c r="A46" s="399"/>
      <c r="B46" s="337">
        <v>75704</v>
      </c>
      <c r="C46" s="296"/>
      <c r="D46" s="306" t="s">
        <v>414</v>
      </c>
      <c r="E46" s="296">
        <f t="shared" si="11"/>
        <v>988000</v>
      </c>
      <c r="F46" s="308">
        <v>988000</v>
      </c>
      <c r="G46" s="296"/>
      <c r="H46" s="296"/>
      <c r="I46" s="296"/>
      <c r="J46" s="296"/>
      <c r="K46" s="296">
        <v>988000</v>
      </c>
      <c r="L46" s="400"/>
    </row>
    <row r="47" spans="1:12" s="288" customFormat="1" ht="31.5" customHeight="1">
      <c r="A47" s="395">
        <v>758</v>
      </c>
      <c r="B47" s="331"/>
      <c r="C47" s="289"/>
      <c r="D47" s="289" t="s">
        <v>200</v>
      </c>
      <c r="E47" s="289">
        <f>SUM(E48)</f>
        <v>1041694</v>
      </c>
      <c r="F47" s="289">
        <f aca="true" t="shared" si="13" ref="F47:L47">SUM(F48)</f>
        <v>1041694</v>
      </c>
      <c r="G47" s="289">
        <f t="shared" si="13"/>
        <v>0</v>
      </c>
      <c r="H47" s="289">
        <f t="shared" si="13"/>
        <v>0</v>
      </c>
      <c r="I47" s="289">
        <f t="shared" si="13"/>
        <v>0</v>
      </c>
      <c r="J47" s="289">
        <f t="shared" si="13"/>
        <v>0</v>
      </c>
      <c r="K47" s="289">
        <f t="shared" si="13"/>
        <v>0</v>
      </c>
      <c r="L47" s="390">
        <f t="shared" si="13"/>
        <v>0</v>
      </c>
    </row>
    <row r="48" spans="1:12" s="288" customFormat="1" ht="49.5" customHeight="1" thickBot="1">
      <c r="A48" s="810"/>
      <c r="B48" s="811">
        <v>75818</v>
      </c>
      <c r="C48" s="812"/>
      <c r="D48" s="813" t="s">
        <v>183</v>
      </c>
      <c r="E48" s="812">
        <f>F48+L48</f>
        <v>1041694</v>
      </c>
      <c r="F48" s="814">
        <v>1041694</v>
      </c>
      <c r="G48" s="812"/>
      <c r="H48" s="812"/>
      <c r="I48" s="812"/>
      <c r="J48" s="812"/>
      <c r="K48" s="812"/>
      <c r="L48" s="815"/>
    </row>
    <row r="49" spans="1:12" s="288" customFormat="1" ht="27" customHeight="1">
      <c r="A49" s="816">
        <v>801</v>
      </c>
      <c r="B49" s="817"/>
      <c r="C49" s="818"/>
      <c r="D49" s="818" t="s">
        <v>150</v>
      </c>
      <c r="E49" s="818">
        <f>SUM(E50:E57)</f>
        <v>18221300</v>
      </c>
      <c r="F49" s="818">
        <f aca="true" t="shared" si="14" ref="F49:L49">SUM(F50:F57)</f>
        <v>17901300</v>
      </c>
      <c r="G49" s="818">
        <f t="shared" si="14"/>
        <v>12508504</v>
      </c>
      <c r="H49" s="818">
        <f t="shared" si="14"/>
        <v>2471652</v>
      </c>
      <c r="I49" s="818">
        <f t="shared" si="14"/>
        <v>0</v>
      </c>
      <c r="J49" s="818">
        <f t="shared" si="14"/>
        <v>0</v>
      </c>
      <c r="K49" s="818">
        <f t="shared" si="14"/>
        <v>0</v>
      </c>
      <c r="L49" s="819">
        <f t="shared" si="14"/>
        <v>320000</v>
      </c>
    </row>
    <row r="50" spans="1:12" s="288" customFormat="1" ht="26.25" customHeight="1">
      <c r="A50" s="711"/>
      <c r="B50" s="712">
        <v>80101</v>
      </c>
      <c r="C50" s="713"/>
      <c r="D50" s="714" t="s">
        <v>184</v>
      </c>
      <c r="E50" s="714">
        <f t="shared" si="11"/>
        <v>7813815</v>
      </c>
      <c r="F50" s="714">
        <v>7513815</v>
      </c>
      <c r="G50" s="714">
        <v>5429606</v>
      </c>
      <c r="H50" s="714">
        <v>1073151</v>
      </c>
      <c r="I50" s="714"/>
      <c r="J50" s="714"/>
      <c r="K50" s="714"/>
      <c r="L50" s="715">
        <v>300000</v>
      </c>
    </row>
    <row r="51" spans="1:12" s="288" customFormat="1" ht="34.5" customHeight="1">
      <c r="A51" s="391"/>
      <c r="B51" s="335">
        <v>80103</v>
      </c>
      <c r="C51" s="302"/>
      <c r="D51" s="291" t="s">
        <v>185</v>
      </c>
      <c r="E51" s="291">
        <f t="shared" si="11"/>
        <v>326558</v>
      </c>
      <c r="F51" s="291">
        <v>326558</v>
      </c>
      <c r="G51" s="291">
        <v>220254</v>
      </c>
      <c r="H51" s="291">
        <v>45295</v>
      </c>
      <c r="I51" s="291"/>
      <c r="J51" s="291"/>
      <c r="K51" s="291"/>
      <c r="L51" s="392"/>
    </row>
    <row r="52" spans="1:12" s="288" customFormat="1" ht="26.25" customHeight="1">
      <c r="A52" s="393"/>
      <c r="B52" s="336">
        <v>80104</v>
      </c>
      <c r="C52" s="314"/>
      <c r="D52" s="295" t="s">
        <v>152</v>
      </c>
      <c r="E52" s="295">
        <f t="shared" si="11"/>
        <v>4143437</v>
      </c>
      <c r="F52" s="295">
        <v>4143437</v>
      </c>
      <c r="G52" s="295">
        <v>2975805</v>
      </c>
      <c r="H52" s="295">
        <v>588302</v>
      </c>
      <c r="I52" s="295"/>
      <c r="J52" s="295"/>
      <c r="K52" s="295"/>
      <c r="L52" s="394"/>
    </row>
    <row r="53" spans="1:12" s="288" customFormat="1" ht="27" customHeight="1">
      <c r="A53" s="393"/>
      <c r="B53" s="336">
        <v>80110</v>
      </c>
      <c r="C53" s="314"/>
      <c r="D53" s="295" t="s">
        <v>153</v>
      </c>
      <c r="E53" s="295">
        <f t="shared" si="11"/>
        <v>4735113</v>
      </c>
      <c r="F53" s="295">
        <v>4735113</v>
      </c>
      <c r="G53" s="295">
        <v>3462460</v>
      </c>
      <c r="H53" s="295">
        <v>683557</v>
      </c>
      <c r="I53" s="295"/>
      <c r="J53" s="295"/>
      <c r="K53" s="295"/>
      <c r="L53" s="394"/>
    </row>
    <row r="54" spans="1:12" s="288" customFormat="1" ht="27" customHeight="1">
      <c r="A54" s="393"/>
      <c r="B54" s="336">
        <v>80113</v>
      </c>
      <c r="C54" s="314"/>
      <c r="D54" s="295" t="s">
        <v>186</v>
      </c>
      <c r="E54" s="295">
        <f t="shared" si="11"/>
        <v>392500</v>
      </c>
      <c r="F54" s="295">
        <v>392500</v>
      </c>
      <c r="G54" s="295"/>
      <c r="H54" s="295"/>
      <c r="I54" s="295"/>
      <c r="J54" s="295"/>
      <c r="K54" s="295"/>
      <c r="L54" s="394"/>
    </row>
    <row r="55" spans="1:12" s="288" customFormat="1" ht="36" customHeight="1">
      <c r="A55" s="393"/>
      <c r="B55" s="336">
        <v>80146</v>
      </c>
      <c r="C55" s="314"/>
      <c r="D55" s="295" t="s">
        <v>406</v>
      </c>
      <c r="E55" s="295">
        <f t="shared" si="11"/>
        <v>86365</v>
      </c>
      <c r="F55" s="295">
        <v>86365</v>
      </c>
      <c r="G55" s="295"/>
      <c r="H55" s="295"/>
      <c r="I55" s="295"/>
      <c r="J55" s="295"/>
      <c r="K55" s="295"/>
      <c r="L55" s="394"/>
    </row>
    <row r="56" spans="1:12" s="288" customFormat="1" ht="27" customHeight="1">
      <c r="A56" s="393"/>
      <c r="B56" s="336">
        <v>80148</v>
      </c>
      <c r="C56" s="314"/>
      <c r="D56" s="295" t="s">
        <v>407</v>
      </c>
      <c r="E56" s="295">
        <f t="shared" si="11"/>
        <v>540568</v>
      </c>
      <c r="F56" s="295">
        <v>520568</v>
      </c>
      <c r="G56" s="295">
        <v>420379</v>
      </c>
      <c r="H56" s="295">
        <v>81347</v>
      </c>
      <c r="I56" s="295"/>
      <c r="J56" s="295"/>
      <c r="K56" s="295"/>
      <c r="L56" s="394">
        <v>20000</v>
      </c>
    </row>
    <row r="57" spans="1:12" s="288" customFormat="1" ht="29.25" customHeight="1">
      <c r="A57" s="403"/>
      <c r="B57" s="337">
        <v>80195</v>
      </c>
      <c r="C57" s="305"/>
      <c r="D57" s="306" t="s">
        <v>84</v>
      </c>
      <c r="E57" s="306">
        <f t="shared" si="11"/>
        <v>182944</v>
      </c>
      <c r="F57" s="306">
        <v>182944</v>
      </c>
      <c r="G57" s="306"/>
      <c r="H57" s="306"/>
      <c r="I57" s="306"/>
      <c r="J57" s="306"/>
      <c r="K57" s="306"/>
      <c r="L57" s="404"/>
    </row>
    <row r="58" spans="1:12" s="319" customFormat="1" ht="29.25" customHeight="1">
      <c r="A58" s="395">
        <v>851</v>
      </c>
      <c r="B58" s="331"/>
      <c r="C58" s="320"/>
      <c r="D58" s="321" t="s">
        <v>415</v>
      </c>
      <c r="E58" s="321">
        <f>E59</f>
        <v>360000</v>
      </c>
      <c r="F58" s="321">
        <f aca="true" t="shared" si="15" ref="F58:L58">F59</f>
        <v>360000</v>
      </c>
      <c r="G58" s="321">
        <f t="shared" si="15"/>
        <v>10000</v>
      </c>
      <c r="H58" s="321">
        <f t="shared" si="15"/>
        <v>0</v>
      </c>
      <c r="I58" s="321">
        <f t="shared" si="15"/>
        <v>150000</v>
      </c>
      <c r="J58" s="321">
        <f t="shared" si="15"/>
        <v>0</v>
      </c>
      <c r="K58" s="321">
        <f t="shared" si="15"/>
        <v>0</v>
      </c>
      <c r="L58" s="390">
        <f t="shared" si="15"/>
        <v>0</v>
      </c>
    </row>
    <row r="59" spans="1:12" s="288" customFormat="1" ht="29.25" customHeight="1">
      <c r="A59" s="399"/>
      <c r="B59" s="337">
        <v>85154</v>
      </c>
      <c r="C59" s="305"/>
      <c r="D59" s="306" t="s">
        <v>416</v>
      </c>
      <c r="E59" s="306">
        <f t="shared" si="11"/>
        <v>360000</v>
      </c>
      <c r="F59" s="306">
        <v>360000</v>
      </c>
      <c r="G59" s="306">
        <v>10000</v>
      </c>
      <c r="H59" s="306"/>
      <c r="I59" s="306">
        <v>150000</v>
      </c>
      <c r="J59" s="306"/>
      <c r="K59" s="306"/>
      <c r="L59" s="400"/>
    </row>
    <row r="60" spans="1:12" s="319" customFormat="1" ht="29.25" customHeight="1">
      <c r="A60" s="395">
        <v>852</v>
      </c>
      <c r="B60" s="331"/>
      <c r="C60" s="320"/>
      <c r="D60" s="321" t="s">
        <v>155</v>
      </c>
      <c r="E60" s="289">
        <f>SUM(E61:E68)</f>
        <v>8674447</v>
      </c>
      <c r="F60" s="289">
        <f aca="true" t="shared" si="16" ref="F60:L60">SUM(F61:F68)</f>
        <v>8674447</v>
      </c>
      <c r="G60" s="289">
        <f t="shared" si="16"/>
        <v>673667</v>
      </c>
      <c r="H60" s="289">
        <f t="shared" si="16"/>
        <v>164900</v>
      </c>
      <c r="I60" s="289">
        <f t="shared" si="16"/>
        <v>0</v>
      </c>
      <c r="J60" s="289">
        <f t="shared" si="16"/>
        <v>0</v>
      </c>
      <c r="K60" s="289">
        <f t="shared" si="16"/>
        <v>0</v>
      </c>
      <c r="L60" s="390">
        <f t="shared" si="16"/>
        <v>0</v>
      </c>
    </row>
    <row r="61" spans="1:12" s="288" customFormat="1" ht="29.25" customHeight="1">
      <c r="A61" s="399"/>
      <c r="B61" s="337">
        <v>85202</v>
      </c>
      <c r="C61" s="305"/>
      <c r="D61" s="306" t="s">
        <v>187</v>
      </c>
      <c r="E61" s="296">
        <f t="shared" si="11"/>
        <v>110000</v>
      </c>
      <c r="F61" s="305">
        <v>110000</v>
      </c>
      <c r="G61" s="306"/>
      <c r="H61" s="306"/>
      <c r="I61" s="306"/>
      <c r="J61" s="306"/>
      <c r="K61" s="306"/>
      <c r="L61" s="400"/>
    </row>
    <row r="62" spans="1:12" s="288" customFormat="1" ht="81" customHeight="1" thickBot="1">
      <c r="A62" s="810"/>
      <c r="B62" s="811">
        <v>85212</v>
      </c>
      <c r="C62" s="820"/>
      <c r="D62" s="813" t="s">
        <v>408</v>
      </c>
      <c r="E62" s="812">
        <f t="shared" si="11"/>
        <v>5440000</v>
      </c>
      <c r="F62" s="820">
        <v>5440000</v>
      </c>
      <c r="G62" s="813"/>
      <c r="H62" s="813">
        <v>60000</v>
      </c>
      <c r="I62" s="813"/>
      <c r="J62" s="813"/>
      <c r="K62" s="813"/>
      <c r="L62" s="815"/>
    </row>
    <row r="63" spans="1:12" s="288" customFormat="1" ht="88.5" customHeight="1">
      <c r="A63" s="788"/>
      <c r="B63" s="789">
        <v>85213</v>
      </c>
      <c r="C63" s="790"/>
      <c r="D63" s="791" t="s">
        <v>201</v>
      </c>
      <c r="E63" s="790">
        <f t="shared" si="11"/>
        <v>51000</v>
      </c>
      <c r="F63" s="797">
        <v>51000</v>
      </c>
      <c r="G63" s="790"/>
      <c r="H63" s="790"/>
      <c r="I63" s="790"/>
      <c r="J63" s="790"/>
      <c r="K63" s="790"/>
      <c r="L63" s="798"/>
    </row>
    <row r="64" spans="1:12" s="288" customFormat="1" ht="52.5" customHeight="1">
      <c r="A64" s="399"/>
      <c r="B64" s="337">
        <v>85214</v>
      </c>
      <c r="C64" s="296"/>
      <c r="D64" s="306" t="s">
        <v>409</v>
      </c>
      <c r="E64" s="290">
        <f t="shared" si="11"/>
        <v>981000</v>
      </c>
      <c r="F64" s="308">
        <v>981000</v>
      </c>
      <c r="G64" s="296"/>
      <c r="H64" s="296"/>
      <c r="I64" s="296"/>
      <c r="J64" s="296"/>
      <c r="K64" s="296"/>
      <c r="L64" s="400"/>
    </row>
    <row r="65" spans="1:12" s="288" customFormat="1" ht="20.25" customHeight="1">
      <c r="A65" s="401"/>
      <c r="B65" s="338">
        <v>85215</v>
      </c>
      <c r="C65" s="309"/>
      <c r="D65" s="310" t="s">
        <v>188</v>
      </c>
      <c r="E65" s="294">
        <f t="shared" si="11"/>
        <v>820000</v>
      </c>
      <c r="F65" s="311">
        <v>820000</v>
      </c>
      <c r="G65" s="309"/>
      <c r="H65" s="309"/>
      <c r="I65" s="309"/>
      <c r="J65" s="309"/>
      <c r="K65" s="309"/>
      <c r="L65" s="402"/>
    </row>
    <row r="66" spans="1:12" s="288" customFormat="1" ht="24" customHeight="1">
      <c r="A66" s="393"/>
      <c r="B66" s="336">
        <v>85219</v>
      </c>
      <c r="C66" s="294"/>
      <c r="D66" s="295" t="s">
        <v>165</v>
      </c>
      <c r="E66" s="290">
        <f t="shared" si="11"/>
        <v>894247</v>
      </c>
      <c r="F66" s="297">
        <v>894247</v>
      </c>
      <c r="G66" s="294">
        <v>673667</v>
      </c>
      <c r="H66" s="294">
        <v>104900</v>
      </c>
      <c r="I66" s="294"/>
      <c r="J66" s="294"/>
      <c r="K66" s="294"/>
      <c r="L66" s="394"/>
    </row>
    <row r="67" spans="1:12" s="288" customFormat="1" ht="37.5" customHeight="1">
      <c r="A67" s="393"/>
      <c r="B67" s="336">
        <v>85228</v>
      </c>
      <c r="C67" s="294"/>
      <c r="D67" s="295" t="s">
        <v>166</v>
      </c>
      <c r="E67" s="294">
        <f t="shared" si="11"/>
        <v>200000</v>
      </c>
      <c r="F67" s="297">
        <v>200000</v>
      </c>
      <c r="G67" s="294"/>
      <c r="H67" s="294"/>
      <c r="I67" s="294"/>
      <c r="J67" s="294"/>
      <c r="K67" s="294"/>
      <c r="L67" s="394"/>
    </row>
    <row r="68" spans="1:12" s="288" customFormat="1" ht="30" customHeight="1">
      <c r="A68" s="399"/>
      <c r="B68" s="337">
        <v>85295</v>
      </c>
      <c r="C68" s="296"/>
      <c r="D68" s="306" t="s">
        <v>84</v>
      </c>
      <c r="E68" s="296">
        <f t="shared" si="11"/>
        <v>178200</v>
      </c>
      <c r="F68" s="308">
        <v>178200</v>
      </c>
      <c r="G68" s="296"/>
      <c r="H68" s="296"/>
      <c r="I68" s="296"/>
      <c r="J68" s="296"/>
      <c r="K68" s="296"/>
      <c r="L68" s="400"/>
    </row>
    <row r="69" spans="1:12" s="319" customFormat="1" ht="35.25" customHeight="1">
      <c r="A69" s="395">
        <v>854</v>
      </c>
      <c r="B69" s="331"/>
      <c r="C69" s="320"/>
      <c r="D69" s="289" t="s">
        <v>189</v>
      </c>
      <c r="E69" s="289">
        <f t="shared" si="11"/>
        <v>633157</v>
      </c>
      <c r="F69" s="320">
        <f>SUM(F70:F73)</f>
        <v>528157</v>
      </c>
      <c r="G69" s="289">
        <f aca="true" t="shared" si="17" ref="G69:L69">SUM(G70:G73)</f>
        <v>380506</v>
      </c>
      <c r="H69" s="320">
        <f t="shared" si="17"/>
        <v>75311</v>
      </c>
      <c r="I69" s="289">
        <f t="shared" si="17"/>
        <v>0</v>
      </c>
      <c r="J69" s="320">
        <f t="shared" si="17"/>
        <v>0</v>
      </c>
      <c r="K69" s="289">
        <f t="shared" si="17"/>
        <v>0</v>
      </c>
      <c r="L69" s="412">
        <f t="shared" si="17"/>
        <v>105000</v>
      </c>
    </row>
    <row r="70" spans="1:12" s="288" customFormat="1" ht="27" customHeight="1">
      <c r="A70" s="419"/>
      <c r="B70" s="334">
        <v>85401</v>
      </c>
      <c r="C70" s="313"/>
      <c r="D70" s="299" t="s">
        <v>629</v>
      </c>
      <c r="E70" s="292">
        <f t="shared" si="11"/>
        <v>498157</v>
      </c>
      <c r="F70" s="413">
        <v>498157</v>
      </c>
      <c r="G70" s="292">
        <v>380506</v>
      </c>
      <c r="H70" s="292">
        <v>75311</v>
      </c>
      <c r="I70" s="292"/>
      <c r="J70" s="292"/>
      <c r="K70" s="292"/>
      <c r="L70" s="397"/>
    </row>
    <row r="71" spans="1:12" s="288" customFormat="1" ht="67.5" customHeight="1">
      <c r="A71" s="393"/>
      <c r="B71" s="336">
        <v>85412</v>
      </c>
      <c r="C71" s="314"/>
      <c r="D71" s="295" t="s">
        <v>410</v>
      </c>
      <c r="E71" s="294">
        <f t="shared" si="11"/>
        <v>20000</v>
      </c>
      <c r="F71" s="297">
        <v>20000</v>
      </c>
      <c r="G71" s="294"/>
      <c r="H71" s="294"/>
      <c r="I71" s="294"/>
      <c r="J71" s="294"/>
      <c r="K71" s="294"/>
      <c r="L71" s="394"/>
    </row>
    <row r="72" spans="1:12" s="288" customFormat="1" ht="24.75" customHeight="1">
      <c r="A72" s="393"/>
      <c r="B72" s="336">
        <v>85415</v>
      </c>
      <c r="C72" s="314"/>
      <c r="D72" s="295" t="s">
        <v>190</v>
      </c>
      <c r="E72" s="294">
        <f t="shared" si="11"/>
        <v>10000</v>
      </c>
      <c r="F72" s="297">
        <v>10000</v>
      </c>
      <c r="G72" s="294"/>
      <c r="H72" s="294"/>
      <c r="I72" s="294"/>
      <c r="J72" s="294"/>
      <c r="K72" s="294"/>
      <c r="L72" s="394"/>
    </row>
    <row r="73" spans="1:12" s="288" customFormat="1" ht="31.5">
      <c r="A73" s="420"/>
      <c r="B73" s="414">
        <v>85418</v>
      </c>
      <c r="C73" s="415"/>
      <c r="D73" s="416" t="s">
        <v>456</v>
      </c>
      <c r="E73" s="417">
        <f>SUM(F73+L73)</f>
        <v>105000</v>
      </c>
      <c r="F73" s="418"/>
      <c r="G73" s="417"/>
      <c r="H73" s="417"/>
      <c r="I73" s="417"/>
      <c r="J73" s="417"/>
      <c r="K73" s="417"/>
      <c r="L73" s="421">
        <f>'Zał. nr 14'!E31</f>
        <v>105000</v>
      </c>
    </row>
    <row r="74" spans="1:12" s="288" customFormat="1" ht="47.25">
      <c r="A74" s="405">
        <v>900</v>
      </c>
      <c r="B74" s="340"/>
      <c r="C74" s="411"/>
      <c r="D74" s="317" t="s">
        <v>191</v>
      </c>
      <c r="E74" s="410">
        <f>SUM(E75:E79)</f>
        <v>2299424</v>
      </c>
      <c r="F74" s="410">
        <f aca="true" t="shared" si="18" ref="F74:L74">SUM(F75:F79)</f>
        <v>1699424</v>
      </c>
      <c r="G74" s="410">
        <f t="shared" si="18"/>
        <v>0</v>
      </c>
      <c r="H74" s="410">
        <f t="shared" si="18"/>
        <v>0</v>
      </c>
      <c r="I74" s="410">
        <f t="shared" si="18"/>
        <v>0</v>
      </c>
      <c r="J74" s="410">
        <f t="shared" si="18"/>
        <v>0</v>
      </c>
      <c r="K74" s="410">
        <f t="shared" si="18"/>
        <v>0</v>
      </c>
      <c r="L74" s="406">
        <f t="shared" si="18"/>
        <v>600000</v>
      </c>
    </row>
    <row r="75" spans="1:12" s="288" customFormat="1" ht="32.25" thickBot="1">
      <c r="A75" s="821"/>
      <c r="B75" s="428">
        <v>90001</v>
      </c>
      <c r="C75" s="822"/>
      <c r="D75" s="430" t="s">
        <v>192</v>
      </c>
      <c r="E75" s="429">
        <f t="shared" si="11"/>
        <v>174000</v>
      </c>
      <c r="F75" s="431">
        <v>124000</v>
      </c>
      <c r="G75" s="429"/>
      <c r="H75" s="429"/>
      <c r="I75" s="429"/>
      <c r="J75" s="429"/>
      <c r="K75" s="429"/>
      <c r="L75" s="432">
        <f>'Zał. nr 14'!E32</f>
        <v>50000</v>
      </c>
    </row>
    <row r="76" spans="1:12" s="288" customFormat="1" ht="30" customHeight="1">
      <c r="A76" s="823"/>
      <c r="B76" s="824">
        <v>90002</v>
      </c>
      <c r="C76" s="825"/>
      <c r="D76" s="826" t="s">
        <v>193</v>
      </c>
      <c r="E76" s="827">
        <f t="shared" si="11"/>
        <v>690424</v>
      </c>
      <c r="F76" s="828">
        <v>170424</v>
      </c>
      <c r="G76" s="827"/>
      <c r="H76" s="827"/>
      <c r="I76" s="827"/>
      <c r="J76" s="827"/>
      <c r="K76" s="827"/>
      <c r="L76" s="829">
        <v>520000</v>
      </c>
    </row>
    <row r="77" spans="1:12" s="288" customFormat="1" ht="30" customHeight="1">
      <c r="A77" s="393"/>
      <c r="B77" s="336">
        <v>90003</v>
      </c>
      <c r="C77" s="314"/>
      <c r="D77" s="295" t="s">
        <v>194</v>
      </c>
      <c r="E77" s="294">
        <f t="shared" si="11"/>
        <v>250000</v>
      </c>
      <c r="F77" s="297">
        <v>250000</v>
      </c>
      <c r="G77" s="294"/>
      <c r="H77" s="294"/>
      <c r="I77" s="294"/>
      <c r="J77" s="294"/>
      <c r="K77" s="294"/>
      <c r="L77" s="394"/>
    </row>
    <row r="78" spans="1:12" s="288" customFormat="1" ht="33.75" customHeight="1">
      <c r="A78" s="393"/>
      <c r="B78" s="336">
        <v>90004</v>
      </c>
      <c r="C78" s="314"/>
      <c r="D78" s="295" t="s">
        <v>411</v>
      </c>
      <c r="E78" s="294">
        <f t="shared" si="11"/>
        <v>55000</v>
      </c>
      <c r="F78" s="297">
        <v>55000</v>
      </c>
      <c r="G78" s="294"/>
      <c r="H78" s="294"/>
      <c r="I78" s="294"/>
      <c r="J78" s="294"/>
      <c r="K78" s="294"/>
      <c r="L78" s="394"/>
    </row>
    <row r="79" spans="1:12" s="288" customFormat="1" ht="23.25" customHeight="1">
      <c r="A79" s="407"/>
      <c r="B79" s="339">
        <v>90015</v>
      </c>
      <c r="C79" s="315"/>
      <c r="D79" s="316" t="s">
        <v>195</v>
      </c>
      <c r="E79" s="301">
        <f t="shared" si="11"/>
        <v>1130000</v>
      </c>
      <c r="F79" s="322">
        <v>1100000</v>
      </c>
      <c r="G79" s="301"/>
      <c r="H79" s="301"/>
      <c r="I79" s="301"/>
      <c r="J79" s="301"/>
      <c r="K79" s="301"/>
      <c r="L79" s="404">
        <v>30000</v>
      </c>
    </row>
    <row r="80" spans="1:12" s="288" customFormat="1" ht="47.25">
      <c r="A80" s="395">
        <v>921</v>
      </c>
      <c r="B80" s="331"/>
      <c r="C80" s="289"/>
      <c r="D80" s="289" t="s">
        <v>167</v>
      </c>
      <c r="E80" s="289">
        <f>SUM(E81:E84)</f>
        <v>3261172</v>
      </c>
      <c r="F80" s="289">
        <f aca="true" t="shared" si="19" ref="F80:L80">SUM(F81:F84)</f>
        <v>1701172</v>
      </c>
      <c r="G80" s="289">
        <f t="shared" si="19"/>
        <v>4000</v>
      </c>
      <c r="H80" s="289">
        <f t="shared" si="19"/>
        <v>0</v>
      </c>
      <c r="I80" s="289">
        <f t="shared" si="19"/>
        <v>1160000</v>
      </c>
      <c r="J80" s="289">
        <f t="shared" si="19"/>
        <v>0</v>
      </c>
      <c r="K80" s="289">
        <f t="shared" si="19"/>
        <v>0</v>
      </c>
      <c r="L80" s="390">
        <f t="shared" si="19"/>
        <v>1560000</v>
      </c>
    </row>
    <row r="81" spans="1:12" s="288" customFormat="1" ht="31.5">
      <c r="A81" s="399"/>
      <c r="B81" s="337">
        <v>92109</v>
      </c>
      <c r="C81" s="296"/>
      <c r="D81" s="306" t="s">
        <v>168</v>
      </c>
      <c r="E81" s="290">
        <f t="shared" si="11"/>
        <v>1632172</v>
      </c>
      <c r="F81" s="308">
        <v>1032172</v>
      </c>
      <c r="G81" s="296">
        <v>4000</v>
      </c>
      <c r="H81" s="296"/>
      <c r="I81" s="296">
        <v>520000</v>
      </c>
      <c r="J81" s="296"/>
      <c r="K81" s="296"/>
      <c r="L81" s="400">
        <v>600000</v>
      </c>
    </row>
    <row r="82" spans="1:12" s="288" customFormat="1" ht="24.75" customHeight="1">
      <c r="A82" s="401"/>
      <c r="B82" s="338">
        <v>92116</v>
      </c>
      <c r="C82" s="309"/>
      <c r="D82" s="310" t="s">
        <v>196</v>
      </c>
      <c r="E82" s="296">
        <f t="shared" si="11"/>
        <v>600000</v>
      </c>
      <c r="F82" s="311">
        <v>600000</v>
      </c>
      <c r="G82" s="309"/>
      <c r="H82" s="309"/>
      <c r="I82" s="309">
        <v>600000</v>
      </c>
      <c r="J82" s="309"/>
      <c r="K82" s="309"/>
      <c r="L82" s="402"/>
    </row>
    <row r="83" spans="1:12" s="288" customFormat="1" ht="27.75" customHeight="1">
      <c r="A83" s="393"/>
      <c r="B83" s="336">
        <v>92120</v>
      </c>
      <c r="C83" s="294"/>
      <c r="D83" s="295" t="s">
        <v>197</v>
      </c>
      <c r="E83" s="294">
        <f t="shared" si="11"/>
        <v>970000</v>
      </c>
      <c r="F83" s="297">
        <v>10000</v>
      </c>
      <c r="G83" s="294"/>
      <c r="H83" s="294"/>
      <c r="I83" s="294">
        <v>40000</v>
      </c>
      <c r="J83" s="294"/>
      <c r="K83" s="294"/>
      <c r="L83" s="394">
        <v>960000</v>
      </c>
    </row>
    <row r="84" spans="1:12" s="288" customFormat="1" ht="25.5" customHeight="1">
      <c r="A84" s="403"/>
      <c r="B84" s="339">
        <v>92195</v>
      </c>
      <c r="C84" s="301"/>
      <c r="D84" s="316" t="s">
        <v>84</v>
      </c>
      <c r="E84" s="301">
        <f t="shared" si="11"/>
        <v>59000</v>
      </c>
      <c r="F84" s="322">
        <v>59000</v>
      </c>
      <c r="G84" s="301"/>
      <c r="H84" s="301"/>
      <c r="I84" s="301"/>
      <c r="J84" s="301"/>
      <c r="K84" s="301"/>
      <c r="L84" s="404"/>
    </row>
    <row r="85" spans="1:12" s="288" customFormat="1" ht="33" customHeight="1">
      <c r="A85" s="395">
        <v>926</v>
      </c>
      <c r="B85" s="331"/>
      <c r="C85" s="289"/>
      <c r="D85" s="289" t="s">
        <v>169</v>
      </c>
      <c r="E85" s="289">
        <f>SUM(E86:E89)</f>
        <v>1115980</v>
      </c>
      <c r="F85" s="289">
        <f aca="true" t="shared" si="20" ref="F85:L85">SUM(F86:F89)</f>
        <v>665980</v>
      </c>
      <c r="G85" s="289">
        <f t="shared" si="20"/>
        <v>264114</v>
      </c>
      <c r="H85" s="289">
        <f t="shared" si="20"/>
        <v>52061</v>
      </c>
      <c r="I85" s="289">
        <f t="shared" si="20"/>
        <v>170000</v>
      </c>
      <c r="J85" s="289">
        <f t="shared" si="20"/>
        <v>0</v>
      </c>
      <c r="K85" s="289">
        <f t="shared" si="20"/>
        <v>0</v>
      </c>
      <c r="L85" s="390">
        <f t="shared" si="20"/>
        <v>450000</v>
      </c>
    </row>
    <row r="86" spans="1:12" s="288" customFormat="1" ht="28.5" customHeight="1">
      <c r="A86" s="399"/>
      <c r="B86" s="337">
        <v>92601</v>
      </c>
      <c r="C86" s="296"/>
      <c r="D86" s="306" t="s">
        <v>198</v>
      </c>
      <c r="E86" s="292">
        <f>SUM(F86+L86)</f>
        <v>500000</v>
      </c>
      <c r="F86" s="308">
        <v>50000</v>
      </c>
      <c r="G86" s="296"/>
      <c r="H86" s="296"/>
      <c r="I86" s="296"/>
      <c r="J86" s="296"/>
      <c r="K86" s="296"/>
      <c r="L86" s="400">
        <v>450000</v>
      </c>
    </row>
    <row r="87" spans="1:12" s="288" customFormat="1" ht="30.75" customHeight="1">
      <c r="A87" s="401"/>
      <c r="B87" s="338">
        <v>92604</v>
      </c>
      <c r="C87" s="309"/>
      <c r="D87" s="310" t="s">
        <v>170</v>
      </c>
      <c r="E87" s="294">
        <f>SUM(F87+L87)</f>
        <v>421980</v>
      </c>
      <c r="F87" s="311">
        <v>421980</v>
      </c>
      <c r="G87" s="309">
        <v>264114</v>
      </c>
      <c r="H87" s="309">
        <v>52061</v>
      </c>
      <c r="I87" s="309"/>
      <c r="J87" s="309"/>
      <c r="K87" s="309"/>
      <c r="L87" s="402"/>
    </row>
    <row r="88" spans="1:12" s="288" customFormat="1" ht="36.75" customHeight="1">
      <c r="A88" s="393"/>
      <c r="B88" s="336">
        <v>92605</v>
      </c>
      <c r="C88" s="294"/>
      <c r="D88" s="295" t="s">
        <v>199</v>
      </c>
      <c r="E88" s="294">
        <f>SUM(F88+L88)</f>
        <v>180000</v>
      </c>
      <c r="F88" s="297">
        <v>180000</v>
      </c>
      <c r="G88" s="294"/>
      <c r="H88" s="294"/>
      <c r="I88" s="294">
        <v>170000</v>
      </c>
      <c r="J88" s="294"/>
      <c r="K88" s="294"/>
      <c r="L88" s="394"/>
    </row>
    <row r="89" spans="1:12" s="288" customFormat="1" ht="34.5" customHeight="1" thickBot="1">
      <c r="A89" s="427"/>
      <c r="B89" s="428">
        <v>92695</v>
      </c>
      <c r="C89" s="429"/>
      <c r="D89" s="430" t="s">
        <v>84</v>
      </c>
      <c r="E89" s="429">
        <f>SUM(F89+L89)</f>
        <v>14000</v>
      </c>
      <c r="F89" s="431">
        <v>14000</v>
      </c>
      <c r="G89" s="429"/>
      <c r="H89" s="429"/>
      <c r="I89" s="429"/>
      <c r="J89" s="429"/>
      <c r="K89" s="429"/>
      <c r="L89" s="432"/>
    </row>
    <row r="90" spans="1:12" s="323" customFormat="1" ht="36" customHeight="1" thickBot="1">
      <c r="A90" s="855" t="s">
        <v>63</v>
      </c>
      <c r="B90" s="856"/>
      <c r="C90" s="856"/>
      <c r="D90" s="857"/>
      <c r="E90" s="408">
        <f>SUM(E8+E11+E16+E20+E24+E31+E33+E35+E42+E44+E47+E49+E58+E60+E69+E74+E80+E85)</f>
        <v>49227549</v>
      </c>
      <c r="F90" s="408">
        <f aca="true" t="shared" si="21" ref="F90:L90">SUM(F8+F11+F16+F20+F24+F31+F33+F35+F42+F44+F47+F49+F58+F60+F69+F74+F80+F85)</f>
        <v>40722549</v>
      </c>
      <c r="G90" s="408">
        <f>SUM(G8+G11+G16+G20+G24+G31+G33+G35+G42+G44+G47+G49+G58+G60+G69+G74+G80+G85)</f>
        <v>17238982</v>
      </c>
      <c r="H90" s="408">
        <f t="shared" si="21"/>
        <v>3337248</v>
      </c>
      <c r="I90" s="408">
        <f>SUM(I8+I11+I16+I20+I24+I31+I33+I35+I42+I44+I47+I49+I58+I60+I69+I74+I80+I85)</f>
        <v>2447000</v>
      </c>
      <c r="J90" s="408">
        <f t="shared" si="21"/>
        <v>388408</v>
      </c>
      <c r="K90" s="408">
        <f t="shared" si="21"/>
        <v>988000</v>
      </c>
      <c r="L90" s="409">
        <f t="shared" si="21"/>
        <v>8505000</v>
      </c>
    </row>
    <row r="91" spans="1:14" ht="15.75">
      <c r="A91" s="328"/>
      <c r="B91" s="329"/>
      <c r="C91" s="285"/>
      <c r="D91" s="285"/>
      <c r="E91" s="285"/>
      <c r="F91" s="285"/>
      <c r="G91" s="285"/>
      <c r="H91" s="285"/>
      <c r="I91" s="285"/>
      <c r="J91" s="285"/>
      <c r="K91" s="285"/>
      <c r="L91" s="285"/>
      <c r="N91" s="283">
        <f>L90-L91</f>
        <v>8505000</v>
      </c>
    </row>
    <row r="92" spans="1:13" ht="15">
      <c r="A92" s="341"/>
      <c r="B92" s="342"/>
      <c r="C92" s="324"/>
      <c r="D92" s="324"/>
      <c r="E92" s="324">
        <v>42186656</v>
      </c>
      <c r="F92" s="859">
        <f>0.2*E92</f>
        <v>8437331.200000001</v>
      </c>
      <c r="G92" s="859"/>
      <c r="H92" s="324"/>
      <c r="I92" s="324"/>
      <c r="J92" s="324"/>
      <c r="K92" s="324"/>
      <c r="L92" s="860"/>
      <c r="M92" s="860"/>
    </row>
    <row r="93" ht="12.75">
      <c r="E93" s="325">
        <f>E92-E90-'Zał. nr4'!D10</f>
        <v>-8299604</v>
      </c>
    </row>
    <row r="94" spans="6:13" ht="12.75">
      <c r="F94" s="325">
        <f>F92-L95</f>
        <v>137727.20000000112</v>
      </c>
      <c r="K94" s="325" t="s">
        <v>448</v>
      </c>
      <c r="L94" s="858">
        <v>42186656</v>
      </c>
      <c r="M94" s="858"/>
    </row>
    <row r="95" spans="11:15" ht="12.75">
      <c r="K95" s="325" t="s">
        <v>449</v>
      </c>
      <c r="L95" s="858">
        <v>8299604</v>
      </c>
      <c r="M95" s="858"/>
      <c r="O95" s="283">
        <f>L94+L95-L96-L97</f>
        <v>0</v>
      </c>
    </row>
    <row r="96" spans="11:13" ht="12.75">
      <c r="K96" s="325" t="s">
        <v>450</v>
      </c>
      <c r="L96" s="858">
        <f>E90</f>
        <v>49227549</v>
      </c>
      <c r="M96" s="858"/>
    </row>
    <row r="97" spans="11:13" ht="12.75">
      <c r="K97" s="325" t="s">
        <v>451</v>
      </c>
      <c r="L97" s="858">
        <v>1258711</v>
      </c>
      <c r="M97" s="858"/>
    </row>
    <row r="99" spans="11:12" ht="12.75">
      <c r="K99" s="325" t="s">
        <v>454</v>
      </c>
      <c r="L99" s="325">
        <f>L95-L97</f>
        <v>7040893</v>
      </c>
    </row>
  </sheetData>
  <sheetProtection/>
  <mergeCells count="17">
    <mergeCell ref="A90:D90"/>
    <mergeCell ref="L97:M97"/>
    <mergeCell ref="F92:G92"/>
    <mergeCell ref="L94:M94"/>
    <mergeCell ref="L95:M95"/>
    <mergeCell ref="L96:M96"/>
    <mergeCell ref="L92:M92"/>
    <mergeCell ref="F5:F6"/>
    <mergeCell ref="L5:L6"/>
    <mergeCell ref="C4:C6"/>
    <mergeCell ref="A1:L1"/>
    <mergeCell ref="E4:E6"/>
    <mergeCell ref="A4:A6"/>
    <mergeCell ref="D4:D6"/>
    <mergeCell ref="B4:B6"/>
    <mergeCell ref="F4:L4"/>
    <mergeCell ref="G5:K5"/>
  </mergeCells>
  <printOptions horizontalCentered="1"/>
  <pageMargins left="0.3937007874015748" right="0.3937007874015748" top="1.51" bottom="0.7874015748031497" header="0.5118110236220472" footer="0.5118110236220472"/>
  <pageSetup horizontalDpi="300" verticalDpi="300" orientation="landscape" paperSize="9" scale="85" r:id="rId1"/>
  <headerFooter alignWithMargins="0">
    <oddHeader>&amp;RZałącznik nr 2  
do uchwały nr  III/7/2008 Rady Miejskiej w Ząbkowicach Sl. z dnia 27 lutego 2008 roku
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G16" sqref="G16"/>
    </sheetView>
  </sheetViews>
  <sheetFormatPr defaultColWidth="9.00390625" defaultRowHeight="12.75"/>
  <cols>
    <col min="1" max="1" width="4.00390625" style="0" customWidth="1"/>
    <col min="2" max="2" width="6.00390625" style="0" customWidth="1"/>
    <col min="3" max="3" width="7.75390625" style="0" customWidth="1"/>
    <col min="5" max="5" width="19.75390625" style="0" customWidth="1"/>
    <col min="6" max="6" width="16.375" style="0" customWidth="1"/>
    <col min="7" max="7" width="13.625" style="0" customWidth="1"/>
    <col min="8" max="8" width="13.25390625" style="0" customWidth="1"/>
    <col min="9" max="9" width="15.25390625" style="153" customWidth="1"/>
    <col min="10" max="10" width="9.375" style="0" customWidth="1"/>
  </cols>
  <sheetData>
    <row r="1" spans="1:10" ht="15">
      <c r="A1" s="145"/>
      <c r="B1" s="145"/>
      <c r="C1" s="145"/>
      <c r="D1" s="145"/>
      <c r="E1" s="145"/>
      <c r="F1" s="145"/>
      <c r="G1" s="145"/>
      <c r="H1" s="145"/>
      <c r="I1" s="146"/>
      <c r="J1" s="145"/>
    </row>
    <row r="2" spans="1:10" ht="18.75">
      <c r="A2" s="697"/>
      <c r="B2" s="147"/>
      <c r="C2" s="147"/>
      <c r="D2" s="147"/>
      <c r="E2" s="147"/>
      <c r="F2" s="147"/>
      <c r="G2" s="147"/>
      <c r="H2" s="147"/>
      <c r="I2" s="148"/>
      <c r="J2" s="147"/>
    </row>
    <row r="3" spans="1:10" ht="18.75">
      <c r="A3" s="151"/>
      <c r="B3" s="151"/>
      <c r="C3" s="151"/>
      <c r="D3" s="151"/>
      <c r="E3" s="151"/>
      <c r="F3" s="151"/>
      <c r="G3" s="151"/>
      <c r="H3" s="151"/>
      <c r="I3" s="152"/>
      <c r="J3" s="151"/>
    </row>
    <row r="4" spans="1:11" ht="15.75">
      <c r="A4" s="80"/>
      <c r="B4" s="80"/>
      <c r="C4" s="80"/>
      <c r="D4" s="80"/>
      <c r="E4" s="80"/>
      <c r="F4" s="80"/>
      <c r="G4" s="80" t="s">
        <v>284</v>
      </c>
      <c r="H4" s="80"/>
      <c r="I4" s="186"/>
      <c r="J4" s="80"/>
      <c r="K4" s="149"/>
    </row>
    <row r="5" spans="1:11" ht="15.75">
      <c r="A5" s="80"/>
      <c r="B5" s="80"/>
      <c r="C5" s="80"/>
      <c r="D5" s="80"/>
      <c r="E5" s="80"/>
      <c r="F5" s="80"/>
      <c r="G5" s="80" t="s">
        <v>627</v>
      </c>
      <c r="H5" s="80"/>
      <c r="I5" s="186"/>
      <c r="J5" s="80"/>
      <c r="K5" s="149"/>
    </row>
    <row r="6" spans="1:11" ht="15.75">
      <c r="A6" s="80"/>
      <c r="B6" s="80"/>
      <c r="C6" s="80"/>
      <c r="D6" s="80"/>
      <c r="E6" s="80"/>
      <c r="F6" s="80"/>
      <c r="G6" s="80" t="s">
        <v>628</v>
      </c>
      <c r="H6" s="80"/>
      <c r="I6" s="186"/>
      <c r="J6" s="80"/>
      <c r="K6" s="149"/>
    </row>
    <row r="7" spans="1:11" ht="15.75">
      <c r="A7" s="80"/>
      <c r="B7" s="80"/>
      <c r="C7" s="80"/>
      <c r="D7" s="80"/>
      <c r="E7" s="80"/>
      <c r="F7" s="80"/>
      <c r="G7" s="80"/>
      <c r="H7" s="80"/>
      <c r="I7" s="186"/>
      <c r="J7" s="80"/>
      <c r="K7" s="149"/>
    </row>
    <row r="8" spans="1:11" ht="15.75">
      <c r="A8" s="80"/>
      <c r="B8" s="835" t="s">
        <v>285</v>
      </c>
      <c r="C8" s="835"/>
      <c r="D8" s="835"/>
      <c r="E8" s="835"/>
      <c r="F8" s="835"/>
      <c r="G8" s="835"/>
      <c r="H8" s="835"/>
      <c r="I8" s="835"/>
      <c r="J8" s="835"/>
      <c r="K8" s="149"/>
    </row>
    <row r="9" spans="1:11" ht="15.75">
      <c r="A9" s="80"/>
      <c r="B9" s="835" t="s">
        <v>286</v>
      </c>
      <c r="C9" s="835"/>
      <c r="D9" s="835"/>
      <c r="E9" s="835"/>
      <c r="F9" s="835"/>
      <c r="G9" s="835"/>
      <c r="H9" s="835"/>
      <c r="I9" s="835"/>
      <c r="J9" s="835"/>
      <c r="K9" s="149"/>
    </row>
    <row r="10" spans="1:11" ht="15.75">
      <c r="A10" s="80"/>
      <c r="B10" s="835" t="s">
        <v>401</v>
      </c>
      <c r="C10" s="835"/>
      <c r="D10" s="835"/>
      <c r="E10" s="835"/>
      <c r="F10" s="835"/>
      <c r="G10" s="835"/>
      <c r="H10" s="835"/>
      <c r="I10" s="835"/>
      <c r="J10" s="835"/>
      <c r="K10" s="149"/>
    </row>
    <row r="11" spans="1:11" ht="15.75">
      <c r="A11" s="80"/>
      <c r="B11" s="835" t="s">
        <v>287</v>
      </c>
      <c r="C11" s="835"/>
      <c r="D11" s="835"/>
      <c r="E11" s="835"/>
      <c r="F11" s="835"/>
      <c r="G11" s="835"/>
      <c r="H11" s="835"/>
      <c r="I11" s="835"/>
      <c r="J11" s="835"/>
      <c r="K11" s="149"/>
    </row>
    <row r="12" spans="1:11" ht="33.75" customHeight="1" thickBot="1">
      <c r="A12" s="80"/>
      <c r="B12" s="80"/>
      <c r="C12" s="80"/>
      <c r="D12" s="80"/>
      <c r="E12" s="80"/>
      <c r="F12" s="80"/>
      <c r="G12" s="80"/>
      <c r="H12" s="80"/>
      <c r="I12" s="186"/>
      <c r="J12" s="80"/>
      <c r="K12" s="149"/>
    </row>
    <row r="13" spans="1:11" ht="16.5" thickBot="1">
      <c r="A13" s="80"/>
      <c r="B13" s="187"/>
      <c r="C13" s="188"/>
      <c r="D13" s="189"/>
      <c r="E13" s="188"/>
      <c r="F13" s="190"/>
      <c r="G13" s="191" t="s">
        <v>288</v>
      </c>
      <c r="H13" s="192" t="s">
        <v>289</v>
      </c>
      <c r="I13" s="192"/>
      <c r="J13" s="187"/>
      <c r="K13" s="149"/>
    </row>
    <row r="14" spans="1:11" ht="15.75">
      <c r="A14" s="80"/>
      <c r="B14" s="193"/>
      <c r="C14" s="194"/>
      <c r="D14" s="195"/>
      <c r="E14" s="194"/>
      <c r="F14" s="196" t="s">
        <v>513</v>
      </c>
      <c r="G14" s="197" t="s">
        <v>39</v>
      </c>
      <c r="H14" s="198"/>
      <c r="I14" s="195" t="s">
        <v>290</v>
      </c>
      <c r="J14" s="193"/>
      <c r="K14" s="149"/>
    </row>
    <row r="15" spans="1:11" ht="15.75">
      <c r="A15" s="80"/>
      <c r="B15" s="197" t="s">
        <v>291</v>
      </c>
      <c r="C15" s="194" t="s">
        <v>292</v>
      </c>
      <c r="D15" s="195" t="s">
        <v>293</v>
      </c>
      <c r="E15" s="194"/>
      <c r="F15" s="199" t="s">
        <v>294</v>
      </c>
      <c r="G15" s="197"/>
      <c r="H15" s="198"/>
      <c r="I15" s="195" t="s">
        <v>295</v>
      </c>
      <c r="J15" s="200">
        <v>0.2111111111111111</v>
      </c>
      <c r="K15" s="149"/>
    </row>
    <row r="16" spans="1:11" ht="15.75">
      <c r="A16" s="80"/>
      <c r="B16" s="193"/>
      <c r="C16" s="194"/>
      <c r="D16" s="195"/>
      <c r="E16" s="194"/>
      <c r="F16" s="196" t="s">
        <v>44</v>
      </c>
      <c r="G16" s="197"/>
      <c r="H16" s="198" t="s">
        <v>296</v>
      </c>
      <c r="I16" s="195" t="s">
        <v>297</v>
      </c>
      <c r="J16" s="193"/>
      <c r="K16" s="149"/>
    </row>
    <row r="17" spans="1:11" ht="16.5" thickBot="1">
      <c r="A17" s="80"/>
      <c r="B17" s="201"/>
      <c r="C17" s="202"/>
      <c r="D17" s="195"/>
      <c r="E17" s="194"/>
      <c r="F17" s="204"/>
      <c r="G17" s="205"/>
      <c r="H17" s="206"/>
      <c r="I17" s="203" t="s">
        <v>298</v>
      </c>
      <c r="J17" s="201"/>
      <c r="K17" s="149"/>
    </row>
    <row r="18" spans="1:11" ht="16.5" thickBot="1">
      <c r="A18" s="80"/>
      <c r="B18" s="238" t="s">
        <v>299</v>
      </c>
      <c r="C18" s="238" t="s">
        <v>300</v>
      </c>
      <c r="D18" s="237" t="s">
        <v>301</v>
      </c>
      <c r="E18" s="236"/>
      <c r="F18" s="238" t="s">
        <v>302</v>
      </c>
      <c r="G18" s="238" t="s">
        <v>303</v>
      </c>
      <c r="H18" s="238" t="s">
        <v>304</v>
      </c>
      <c r="I18" s="238" t="s">
        <v>305</v>
      </c>
      <c r="J18" s="238" t="s">
        <v>306</v>
      </c>
      <c r="K18" s="149"/>
    </row>
    <row r="19" spans="1:11" ht="15.75">
      <c r="A19" s="80"/>
      <c r="B19" s="239">
        <v>1</v>
      </c>
      <c r="C19" s="267" t="s">
        <v>82</v>
      </c>
      <c r="D19" s="240" t="s">
        <v>307</v>
      </c>
      <c r="E19" s="241"/>
      <c r="F19" s="242">
        <v>438842.15</v>
      </c>
      <c r="G19" s="242">
        <f>'Zał. nr2'!E8</f>
        <v>680400</v>
      </c>
      <c r="H19" s="215">
        <f aca="true" t="shared" si="0" ref="H19:H47">G19-I19</f>
        <v>680400</v>
      </c>
      <c r="I19" s="243">
        <v>0</v>
      </c>
      <c r="J19" s="244">
        <f aca="true" t="shared" si="1" ref="J19:J24">G19/F19</f>
        <v>1.5504435934424257</v>
      </c>
      <c r="K19" s="149"/>
    </row>
    <row r="20" spans="1:11" ht="15.75">
      <c r="A20" s="80"/>
      <c r="B20" s="245">
        <v>2</v>
      </c>
      <c r="C20" s="268">
        <v>600</v>
      </c>
      <c r="D20" s="210" t="s">
        <v>308</v>
      </c>
      <c r="E20" s="211"/>
      <c r="F20" s="212">
        <v>793614.66</v>
      </c>
      <c r="G20" s="212">
        <f>'Zał. nr2'!E11</f>
        <v>3695000</v>
      </c>
      <c r="H20" s="215">
        <f t="shared" si="0"/>
        <v>3695000</v>
      </c>
      <c r="I20" s="130">
        <v>0</v>
      </c>
      <c r="J20" s="246">
        <f t="shared" si="1"/>
        <v>4.655911976222818</v>
      </c>
      <c r="K20" s="149"/>
    </row>
    <row r="21" spans="1:11" ht="15.75">
      <c r="A21" s="80"/>
      <c r="B21" s="247">
        <v>3</v>
      </c>
      <c r="C21" s="235">
        <v>700</v>
      </c>
      <c r="D21" s="213" t="s">
        <v>309</v>
      </c>
      <c r="E21" s="214"/>
      <c r="F21" s="212">
        <v>1073831.04</v>
      </c>
      <c r="G21" s="212">
        <f>'Zał. nr2'!E16</f>
        <v>1169730</v>
      </c>
      <c r="H21" s="215">
        <f t="shared" si="0"/>
        <v>1169730</v>
      </c>
      <c r="I21" s="130">
        <v>0</v>
      </c>
      <c r="J21" s="246">
        <f t="shared" si="1"/>
        <v>1.0893054460411202</v>
      </c>
      <c r="K21" s="149"/>
    </row>
    <row r="22" spans="1:11" ht="15.75">
      <c r="A22" s="80"/>
      <c r="B22" s="247">
        <v>4</v>
      </c>
      <c r="C22" s="235">
        <v>710</v>
      </c>
      <c r="D22" s="213" t="s">
        <v>310</v>
      </c>
      <c r="E22" s="214"/>
      <c r="F22" s="212">
        <v>135506.6</v>
      </c>
      <c r="G22" s="212">
        <f>'Zał. nr2'!E20</f>
        <v>497000</v>
      </c>
      <c r="H22" s="215">
        <f t="shared" si="0"/>
        <v>495000</v>
      </c>
      <c r="I22" s="212">
        <v>2000</v>
      </c>
      <c r="J22" s="248">
        <f t="shared" si="1"/>
        <v>3.6677180299704957</v>
      </c>
      <c r="K22" s="149"/>
    </row>
    <row r="23" spans="1:11" ht="15.75">
      <c r="A23" s="80"/>
      <c r="B23" s="249">
        <v>5</v>
      </c>
      <c r="C23" s="269">
        <v>750</v>
      </c>
      <c r="D23" s="210" t="s">
        <v>311</v>
      </c>
      <c r="E23" s="211"/>
      <c r="F23" s="215">
        <v>4124374.39</v>
      </c>
      <c r="G23" s="215">
        <f>'Zał. nr2'!E24</f>
        <v>5182125</v>
      </c>
      <c r="H23" s="215">
        <f>G23-I23</f>
        <v>5020196</v>
      </c>
      <c r="I23" s="215">
        <v>161929</v>
      </c>
      <c r="J23" s="250">
        <f t="shared" si="1"/>
        <v>1.2564632863021923</v>
      </c>
      <c r="K23" s="149"/>
    </row>
    <row r="24" spans="1:11" ht="15.75">
      <c r="A24" s="80"/>
      <c r="B24" s="251">
        <v>6</v>
      </c>
      <c r="C24" s="269">
        <v>751</v>
      </c>
      <c r="D24" s="210" t="s">
        <v>312</v>
      </c>
      <c r="E24" s="216"/>
      <c r="F24" s="221">
        <v>41658</v>
      </c>
      <c r="G24" s="221">
        <f>'Zał. nr2'!E31</f>
        <v>3947</v>
      </c>
      <c r="H24" s="215">
        <f t="shared" si="0"/>
        <v>0</v>
      </c>
      <c r="I24" s="451">
        <v>3947</v>
      </c>
      <c r="J24" s="273">
        <f t="shared" si="1"/>
        <v>0.09474770752316482</v>
      </c>
      <c r="K24" s="150"/>
    </row>
    <row r="25" spans="1:11" ht="15.75">
      <c r="A25" s="80"/>
      <c r="B25" s="252"/>
      <c r="C25" s="270"/>
      <c r="D25" s="207" t="s">
        <v>313</v>
      </c>
      <c r="E25" s="217"/>
      <c r="F25" s="209"/>
      <c r="G25" s="209"/>
      <c r="H25" s="208"/>
      <c r="I25" s="452"/>
      <c r="J25" s="253"/>
      <c r="K25" s="150"/>
    </row>
    <row r="26" spans="1:11" ht="15.75">
      <c r="A26" s="80"/>
      <c r="B26" s="254">
        <v>7</v>
      </c>
      <c r="C26" s="271">
        <v>752</v>
      </c>
      <c r="D26" s="218" t="s">
        <v>314</v>
      </c>
      <c r="E26" s="219"/>
      <c r="F26" s="138">
        <v>1000</v>
      </c>
      <c r="G26" s="138">
        <f>'Zał. nr2'!E33</f>
        <v>1000</v>
      </c>
      <c r="H26" s="138">
        <f t="shared" si="0"/>
        <v>0</v>
      </c>
      <c r="I26" s="138">
        <v>1000</v>
      </c>
      <c r="J26" s="260">
        <f>G26/F26</f>
        <v>1</v>
      </c>
      <c r="K26" s="149"/>
    </row>
    <row r="27" spans="1:11" ht="15.75">
      <c r="A27" s="80"/>
      <c r="B27" s="251">
        <v>8</v>
      </c>
      <c r="C27" s="269">
        <v>754</v>
      </c>
      <c r="D27" s="210" t="s">
        <v>315</v>
      </c>
      <c r="E27" s="216"/>
      <c r="F27" s="221">
        <v>344409.6</v>
      </c>
      <c r="G27" s="221">
        <f>'Zał. nr2'!E35</f>
        <v>664765</v>
      </c>
      <c r="H27" s="215">
        <f t="shared" si="0"/>
        <v>663765</v>
      </c>
      <c r="I27" s="451">
        <v>1000</v>
      </c>
      <c r="J27" s="273">
        <f>G27/F27</f>
        <v>1.930158160515851</v>
      </c>
      <c r="K27" s="149"/>
    </row>
    <row r="28" spans="1:11" ht="15.75">
      <c r="A28" s="80"/>
      <c r="B28" s="256"/>
      <c r="C28" s="271"/>
      <c r="D28" s="218" t="s">
        <v>316</v>
      </c>
      <c r="E28" s="186"/>
      <c r="F28" s="220"/>
      <c r="G28" s="220"/>
      <c r="H28" s="208">
        <f t="shared" si="0"/>
        <v>0</v>
      </c>
      <c r="I28" s="450"/>
      <c r="J28" s="253"/>
      <c r="K28" s="149"/>
    </row>
    <row r="29" spans="1:11" ht="15.75">
      <c r="A29" s="80"/>
      <c r="B29" s="251">
        <v>9</v>
      </c>
      <c r="C29" s="269">
        <v>756</v>
      </c>
      <c r="D29" s="210" t="s">
        <v>317</v>
      </c>
      <c r="E29" s="216"/>
      <c r="F29" s="221">
        <v>295860.3</v>
      </c>
      <c r="G29" s="221">
        <f>'Zał. nr2'!E42</f>
        <v>350000</v>
      </c>
      <c r="H29" s="138">
        <f t="shared" si="0"/>
        <v>350000</v>
      </c>
      <c r="I29" s="216">
        <v>0</v>
      </c>
      <c r="J29" s="273">
        <f>G29/F29</f>
        <v>1.1829907561102317</v>
      </c>
      <c r="K29" s="149"/>
    </row>
    <row r="30" spans="1:11" ht="15.75">
      <c r="A30" s="80"/>
      <c r="B30" s="256"/>
      <c r="C30" s="271"/>
      <c r="D30" s="218" t="s">
        <v>318</v>
      </c>
      <c r="E30" s="186"/>
      <c r="F30" s="220"/>
      <c r="G30" s="218"/>
      <c r="H30" s="138"/>
      <c r="I30" s="186"/>
      <c r="J30" s="258"/>
      <c r="K30" s="149"/>
    </row>
    <row r="31" spans="1:11" ht="15.75">
      <c r="A31" s="80"/>
      <c r="B31" s="256"/>
      <c r="C31" s="271"/>
      <c r="D31" s="218" t="s">
        <v>319</v>
      </c>
      <c r="E31" s="186"/>
      <c r="F31" s="220"/>
      <c r="G31" s="218"/>
      <c r="H31" s="138"/>
      <c r="I31" s="186"/>
      <c r="J31" s="258"/>
      <c r="K31" s="149"/>
    </row>
    <row r="32" spans="1:11" ht="15.75">
      <c r="A32" s="80"/>
      <c r="B32" s="256"/>
      <c r="C32" s="271"/>
      <c r="D32" s="218" t="s">
        <v>320</v>
      </c>
      <c r="E32" s="186"/>
      <c r="F32" s="220"/>
      <c r="G32" s="218"/>
      <c r="H32" s="138"/>
      <c r="I32" s="186"/>
      <c r="J32" s="258"/>
      <c r="K32" s="149"/>
    </row>
    <row r="33" spans="1:11" ht="15.75">
      <c r="A33" s="80"/>
      <c r="B33" s="252"/>
      <c r="C33" s="270"/>
      <c r="D33" s="207" t="s">
        <v>321</v>
      </c>
      <c r="E33" s="217"/>
      <c r="F33" s="209"/>
      <c r="G33" s="209"/>
      <c r="H33" s="208"/>
      <c r="I33" s="217"/>
      <c r="J33" s="257"/>
      <c r="K33" s="149"/>
    </row>
    <row r="34" spans="1:11" ht="15.75">
      <c r="A34" s="80"/>
      <c r="B34" s="259">
        <v>10</v>
      </c>
      <c r="C34" s="270">
        <v>757</v>
      </c>
      <c r="D34" s="207" t="s">
        <v>322</v>
      </c>
      <c r="E34" s="143"/>
      <c r="F34" s="208">
        <v>282539.8</v>
      </c>
      <c r="G34" s="208">
        <f>'Zał. nr2'!E44</f>
        <v>1376408</v>
      </c>
      <c r="H34" s="138">
        <f t="shared" si="0"/>
        <v>1376408</v>
      </c>
      <c r="I34" s="207">
        <v>0</v>
      </c>
      <c r="J34" s="260">
        <f>G34/F34</f>
        <v>4.871554379241438</v>
      </c>
      <c r="K34" s="149"/>
    </row>
    <row r="35" spans="1:11" ht="15.75">
      <c r="A35" s="80"/>
      <c r="B35" s="247">
        <v>11</v>
      </c>
      <c r="C35" s="235">
        <v>758</v>
      </c>
      <c r="D35" s="213" t="s">
        <v>323</v>
      </c>
      <c r="E35" s="214"/>
      <c r="F35" s="212">
        <v>0</v>
      </c>
      <c r="G35" s="212">
        <f>'Zał. nr2'!E47</f>
        <v>1041694</v>
      </c>
      <c r="H35" s="215">
        <f t="shared" si="0"/>
        <v>1041694</v>
      </c>
      <c r="I35" s="130">
        <v>0</v>
      </c>
      <c r="J35" s="255"/>
      <c r="K35" s="149"/>
    </row>
    <row r="36" spans="1:11" ht="15.75">
      <c r="A36" s="80"/>
      <c r="B36" s="247">
        <v>12</v>
      </c>
      <c r="C36" s="235">
        <v>801</v>
      </c>
      <c r="D36" s="213" t="s">
        <v>324</v>
      </c>
      <c r="E36" s="214"/>
      <c r="F36" s="212">
        <v>17122768.79</v>
      </c>
      <c r="G36" s="212">
        <f>'Zał. nr2'!E49</f>
        <v>18221300</v>
      </c>
      <c r="H36" s="215">
        <f t="shared" si="0"/>
        <v>18221300</v>
      </c>
      <c r="I36" s="130">
        <v>0</v>
      </c>
      <c r="J36" s="246">
        <f>G36/F36</f>
        <v>1.0641561667667652</v>
      </c>
      <c r="K36" s="149"/>
    </row>
    <row r="37" spans="1:11" ht="15.75">
      <c r="A37" s="80"/>
      <c r="B37" s="247">
        <v>13</v>
      </c>
      <c r="C37" s="235">
        <v>851</v>
      </c>
      <c r="D37" s="213" t="s">
        <v>325</v>
      </c>
      <c r="E37" s="214"/>
      <c r="F37" s="212">
        <v>300712.9</v>
      </c>
      <c r="G37" s="212">
        <f>'Zał. nr2'!E58</f>
        <v>360000</v>
      </c>
      <c r="H37" s="215">
        <f t="shared" si="0"/>
        <v>360000</v>
      </c>
      <c r="I37" s="130">
        <v>0</v>
      </c>
      <c r="J37" s="246">
        <f>G37/F37</f>
        <v>1.1971551602874368</v>
      </c>
      <c r="K37" s="149"/>
    </row>
    <row r="38" spans="1:11" ht="15.75">
      <c r="A38" s="80"/>
      <c r="B38" s="249">
        <v>14</v>
      </c>
      <c r="C38" s="269">
        <v>852</v>
      </c>
      <c r="D38" s="210" t="s">
        <v>326</v>
      </c>
      <c r="E38" s="211"/>
      <c r="F38" s="215">
        <v>8373166.61</v>
      </c>
      <c r="G38" s="215">
        <f>'Zał. nr2'!E60</f>
        <v>8674447</v>
      </c>
      <c r="H38" s="215">
        <f t="shared" si="0"/>
        <v>2719447</v>
      </c>
      <c r="I38" s="215">
        <v>5955000</v>
      </c>
      <c r="J38" s="250">
        <f>G38/F38</f>
        <v>1.0359816547350418</v>
      </c>
      <c r="K38" s="149"/>
    </row>
    <row r="39" spans="1:11" ht="15.75">
      <c r="A39" s="80"/>
      <c r="B39" s="251">
        <v>15</v>
      </c>
      <c r="C39" s="269">
        <v>854</v>
      </c>
      <c r="D39" s="210" t="s">
        <v>327</v>
      </c>
      <c r="E39" s="216"/>
      <c r="F39" s="221">
        <v>1223870.27</v>
      </c>
      <c r="G39" s="221">
        <f>'Zał. nr2'!E69</f>
        <v>633157</v>
      </c>
      <c r="H39" s="215">
        <f t="shared" si="0"/>
        <v>633157</v>
      </c>
      <c r="I39" s="216">
        <v>0</v>
      </c>
      <c r="J39" s="273">
        <f>G39/F39</f>
        <v>0.5173399628377279</v>
      </c>
      <c r="K39" s="149"/>
    </row>
    <row r="40" spans="1:11" ht="15.75">
      <c r="A40" s="80"/>
      <c r="B40" s="256"/>
      <c r="C40" s="271"/>
      <c r="D40" s="218" t="s">
        <v>328</v>
      </c>
      <c r="E40" s="186"/>
      <c r="F40" s="220"/>
      <c r="G40" s="220"/>
      <c r="H40" s="138"/>
      <c r="I40" s="186"/>
      <c r="J40" s="253"/>
      <c r="K40" s="149"/>
    </row>
    <row r="41" spans="1:11" ht="15.75">
      <c r="A41" s="80"/>
      <c r="B41" s="251">
        <v>16</v>
      </c>
      <c r="C41" s="269">
        <v>900</v>
      </c>
      <c r="D41" s="210" t="s">
        <v>329</v>
      </c>
      <c r="E41" s="216"/>
      <c r="F41" s="221">
        <v>1723679.72</v>
      </c>
      <c r="G41" s="221">
        <f>'Zał. nr2'!E74</f>
        <v>2299424</v>
      </c>
      <c r="H41" s="215">
        <f t="shared" si="0"/>
        <v>2299424</v>
      </c>
      <c r="I41" s="216">
        <v>0</v>
      </c>
      <c r="J41" s="273">
        <f>G41/F41</f>
        <v>1.3340204524770993</v>
      </c>
      <c r="K41" s="149"/>
    </row>
    <row r="42" spans="1:11" ht="15.75">
      <c r="A42" s="80"/>
      <c r="B42" s="256"/>
      <c r="C42" s="271"/>
      <c r="D42" s="218" t="s">
        <v>330</v>
      </c>
      <c r="E42" s="186"/>
      <c r="F42" s="220"/>
      <c r="G42" s="220"/>
      <c r="H42" s="138"/>
      <c r="I42" s="186"/>
      <c r="J42" s="253"/>
      <c r="K42" s="149"/>
    </row>
    <row r="43" spans="1:11" ht="15.75">
      <c r="A43" s="80"/>
      <c r="B43" s="251">
        <v>17</v>
      </c>
      <c r="C43" s="269">
        <v>921</v>
      </c>
      <c r="D43" s="210" t="s">
        <v>331</v>
      </c>
      <c r="E43" s="216"/>
      <c r="F43" s="221">
        <v>3185091.98</v>
      </c>
      <c r="G43" s="221">
        <f>'Zał. nr2'!E80</f>
        <v>3261172</v>
      </c>
      <c r="H43" s="215">
        <f t="shared" si="0"/>
        <v>3261172</v>
      </c>
      <c r="I43" s="216">
        <v>0</v>
      </c>
      <c r="J43" s="273">
        <f>G43/F43</f>
        <v>1.02388628663716</v>
      </c>
      <c r="K43" s="149"/>
    </row>
    <row r="44" spans="1:11" ht="15.75">
      <c r="A44" s="80"/>
      <c r="B44" s="252"/>
      <c r="C44" s="270"/>
      <c r="D44" s="207" t="s">
        <v>332</v>
      </c>
      <c r="E44" s="217"/>
      <c r="F44" s="209"/>
      <c r="G44" s="209"/>
      <c r="H44" s="208"/>
      <c r="I44" s="217"/>
      <c r="J44" s="253"/>
      <c r="K44" s="149"/>
    </row>
    <row r="45" spans="1:11" ht="16.5" thickBot="1">
      <c r="A45" s="80"/>
      <c r="B45" s="261">
        <v>18</v>
      </c>
      <c r="C45" s="272">
        <v>926</v>
      </c>
      <c r="D45" s="262" t="s">
        <v>333</v>
      </c>
      <c r="E45" s="263"/>
      <c r="F45" s="264">
        <v>1109949.54</v>
      </c>
      <c r="G45" s="264">
        <f>'Zał. nr2'!E85</f>
        <v>1115980</v>
      </c>
      <c r="H45" s="138">
        <f t="shared" si="0"/>
        <v>1115980</v>
      </c>
      <c r="I45" s="265">
        <v>0</v>
      </c>
      <c r="J45" s="266">
        <f>G45/F45</f>
        <v>1.0054330938323557</v>
      </c>
      <c r="K45" s="149"/>
    </row>
    <row r="46" spans="1:11" ht="15.75">
      <c r="A46" s="80"/>
      <c r="B46" s="222"/>
      <c r="C46" s="223"/>
      <c r="D46" s="224"/>
      <c r="E46" s="224"/>
      <c r="F46" s="225"/>
      <c r="G46" s="223"/>
      <c r="H46" s="223"/>
      <c r="I46" s="222"/>
      <c r="J46" s="225"/>
      <c r="K46" s="149"/>
    </row>
    <row r="47" spans="1:11" ht="16.5" thickBot="1">
      <c r="A47" s="80"/>
      <c r="B47" s="226"/>
      <c r="C47" s="227"/>
      <c r="D47" s="228" t="s">
        <v>334</v>
      </c>
      <c r="E47" s="228"/>
      <c r="F47" s="229">
        <f>SUM(F19:F45)</f>
        <v>40570876.349999994</v>
      </c>
      <c r="G47" s="229">
        <f>SUM(G19:G45)</f>
        <v>49227549</v>
      </c>
      <c r="H47" s="229">
        <f t="shared" si="0"/>
        <v>43102673</v>
      </c>
      <c r="I47" s="229">
        <f>SUM(I19:I45)</f>
        <v>6124876</v>
      </c>
      <c r="J47" s="230">
        <f>G47/F47</f>
        <v>1.2133715962977962</v>
      </c>
      <c r="K47" s="149"/>
    </row>
    <row r="48" spans="1:11" ht="15.75">
      <c r="A48" s="80"/>
      <c r="B48" s="80"/>
      <c r="C48" s="80"/>
      <c r="D48" s="80"/>
      <c r="E48" s="80"/>
      <c r="F48" s="80"/>
      <c r="G48" s="80"/>
      <c r="H48" s="80"/>
      <c r="I48" s="186"/>
      <c r="J48" s="80"/>
      <c r="K48" s="149"/>
    </row>
    <row r="49" spans="1:11" ht="15.75">
      <c r="A49" s="80"/>
      <c r="B49" s="80"/>
      <c r="C49" s="80"/>
      <c r="D49" s="80"/>
      <c r="E49" s="80"/>
      <c r="F49" s="80"/>
      <c r="G49" s="80"/>
      <c r="H49" s="80"/>
      <c r="I49" s="186"/>
      <c r="J49" s="80"/>
      <c r="K49" s="149"/>
    </row>
    <row r="50" spans="1:11" ht="18.75">
      <c r="A50" s="151"/>
      <c r="B50" s="151"/>
      <c r="C50" s="151"/>
      <c r="D50" s="151"/>
      <c r="E50" s="151"/>
      <c r="F50" s="151"/>
      <c r="G50" s="151"/>
      <c r="H50" s="151"/>
      <c r="I50" s="152"/>
      <c r="J50" s="151"/>
      <c r="K50" s="149"/>
    </row>
    <row r="52" ht="13.5" customHeight="1"/>
  </sheetData>
  <mergeCells count="4">
    <mergeCell ref="B8:J8"/>
    <mergeCell ref="B9:J9"/>
    <mergeCell ref="B10:J10"/>
    <mergeCell ref="B11:J11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N26" sqref="N26"/>
    </sheetView>
  </sheetViews>
  <sheetFormatPr defaultColWidth="9.00390625" defaultRowHeight="12.75"/>
  <cols>
    <col min="1" max="1" width="4.75390625" style="1" bestFit="1" customWidth="1"/>
    <col min="2" max="2" width="39.75390625" style="1" customWidth="1"/>
    <col min="3" max="3" width="14.00390625" style="1" customWidth="1"/>
    <col min="4" max="4" width="17.125" style="1" customWidth="1"/>
    <col min="5" max="5" width="9.125" style="1" customWidth="1"/>
    <col min="6" max="6" width="11.00390625" style="1" customWidth="1"/>
    <col min="7" max="16384" width="9.125" style="1" customWidth="1"/>
  </cols>
  <sheetData>
    <row r="1" spans="1:4" ht="15" customHeight="1">
      <c r="A1" s="837" t="s">
        <v>418</v>
      </c>
      <c r="B1" s="837"/>
      <c r="C1" s="837"/>
      <c r="D1" s="837"/>
    </row>
    <row r="2" ht="6.75" customHeight="1">
      <c r="A2" s="699"/>
    </row>
    <row r="3" ht="12.75">
      <c r="D3" s="9" t="s">
        <v>32</v>
      </c>
    </row>
    <row r="4" spans="1:4" ht="15" customHeight="1">
      <c r="A4" s="838" t="s">
        <v>40</v>
      </c>
      <c r="B4" s="838" t="s">
        <v>5</v>
      </c>
      <c r="C4" s="839" t="s">
        <v>41</v>
      </c>
      <c r="D4" s="840" t="s">
        <v>419</v>
      </c>
    </row>
    <row r="5" spans="1:4" ht="15" customHeight="1">
      <c r="A5" s="838"/>
      <c r="B5" s="838"/>
      <c r="C5" s="838"/>
      <c r="D5" s="841"/>
    </row>
    <row r="6" spans="1:4" ht="15.75" customHeight="1">
      <c r="A6" s="838"/>
      <c r="B6" s="838"/>
      <c r="C6" s="838"/>
      <c r="D6" s="842"/>
    </row>
    <row r="7" spans="1:4" s="39" customFormat="1" ht="6.75" customHeight="1">
      <c r="A7" s="38">
        <v>1</v>
      </c>
      <c r="B7" s="38">
        <v>2</v>
      </c>
      <c r="C7" s="38">
        <v>3</v>
      </c>
      <c r="D7" s="38">
        <v>4</v>
      </c>
    </row>
    <row r="8" spans="1:4" ht="18.75" customHeight="1">
      <c r="A8" s="836" t="s">
        <v>22</v>
      </c>
      <c r="B8" s="836"/>
      <c r="C8" s="18"/>
      <c r="D8" s="45">
        <f>SUM(D9)</f>
        <v>8299604</v>
      </c>
    </row>
    <row r="9" spans="1:4" ht="18.75" customHeight="1">
      <c r="A9" s="20" t="s">
        <v>13</v>
      </c>
      <c r="B9" s="21" t="s">
        <v>567</v>
      </c>
      <c r="C9" s="20" t="s">
        <v>23</v>
      </c>
      <c r="D9" s="68">
        <v>8299604</v>
      </c>
    </row>
    <row r="10" spans="1:4" ht="18.75" customHeight="1">
      <c r="A10" s="836" t="s">
        <v>62</v>
      </c>
      <c r="B10" s="836"/>
      <c r="C10" s="18"/>
      <c r="D10" s="45">
        <f>SUM(D11:D12)</f>
        <v>1258711</v>
      </c>
    </row>
    <row r="11" spans="1:4" ht="18.75" customHeight="1">
      <c r="A11" s="72" t="s">
        <v>13</v>
      </c>
      <c r="B11" s="73" t="s">
        <v>37</v>
      </c>
      <c r="C11" s="72" t="s">
        <v>26</v>
      </c>
      <c r="D11" s="74">
        <v>1181671</v>
      </c>
    </row>
    <row r="12" spans="1:4" ht="18.75" customHeight="1">
      <c r="A12" s="18" t="s">
        <v>14</v>
      </c>
      <c r="B12" s="19" t="s">
        <v>25</v>
      </c>
      <c r="C12" s="18" t="s">
        <v>26</v>
      </c>
      <c r="D12" s="71">
        <v>77040</v>
      </c>
    </row>
    <row r="13" spans="1:4" ht="18" customHeight="1">
      <c r="A13" s="173"/>
      <c r="B13" s="144" t="s">
        <v>350</v>
      </c>
      <c r="C13" s="174"/>
      <c r="D13" s="175">
        <f>D8-D10</f>
        <v>7040893</v>
      </c>
    </row>
    <row r="14" spans="1:4" ht="7.5" customHeight="1">
      <c r="A14" s="3"/>
      <c r="B14" s="4"/>
      <c r="C14" s="4"/>
      <c r="D14" s="4"/>
    </row>
    <row r="15" spans="1:4" ht="17.25" customHeight="1">
      <c r="A15" s="3"/>
      <c r="B15" s="4"/>
      <c r="C15" s="4"/>
      <c r="D15" s="4"/>
    </row>
    <row r="16" spans="1:6" ht="12.75">
      <c r="A16" s="69"/>
      <c r="B16" s="172" t="s">
        <v>512</v>
      </c>
      <c r="C16" s="70"/>
      <c r="D16" s="70"/>
      <c r="E16" s="70"/>
      <c r="F16" s="70"/>
    </row>
    <row r="17" spans="1:6" ht="12.75">
      <c r="A17" s="69"/>
      <c r="B17" s="70"/>
      <c r="C17" s="70"/>
      <c r="D17" s="70"/>
      <c r="E17" s="70"/>
      <c r="F17" s="70"/>
    </row>
    <row r="18" spans="1:2" ht="12.75">
      <c r="A18" s="1" t="s">
        <v>13</v>
      </c>
      <c r="B18" s="1" t="s">
        <v>232</v>
      </c>
    </row>
    <row r="19" ht="12.75">
      <c r="B19" s="1" t="s">
        <v>280</v>
      </c>
    </row>
    <row r="20" ht="15" customHeight="1">
      <c r="B20" s="1" t="s">
        <v>233</v>
      </c>
    </row>
    <row r="21" ht="12.75">
      <c r="B21" s="1" t="s">
        <v>345</v>
      </c>
    </row>
    <row r="22" spans="1:2" ht="12.75">
      <c r="A22" s="1" t="s">
        <v>230</v>
      </c>
      <c r="B22" s="1" t="s">
        <v>234</v>
      </c>
    </row>
    <row r="23" ht="12.75">
      <c r="B23" s="1" t="s">
        <v>420</v>
      </c>
    </row>
    <row r="24" ht="12.75">
      <c r="B24" s="233" t="s">
        <v>421</v>
      </c>
    </row>
    <row r="25" spans="1:2" ht="12.75">
      <c r="A25" s="1" t="s">
        <v>231</v>
      </c>
      <c r="B25" s="1" t="s">
        <v>235</v>
      </c>
    </row>
    <row r="26" spans="2:13" ht="12.75">
      <c r="B26" s="1" t="s">
        <v>424</v>
      </c>
      <c r="K26" s="281"/>
      <c r="L26" s="281"/>
      <c r="M26" s="281"/>
    </row>
    <row r="27" ht="12.75">
      <c r="B27" s="233" t="s">
        <v>423</v>
      </c>
    </row>
    <row r="28" spans="1:2" ht="12.75">
      <c r="A28" s="1" t="s">
        <v>1</v>
      </c>
      <c r="B28" s="1" t="s">
        <v>236</v>
      </c>
    </row>
    <row r="29" ht="12.75">
      <c r="B29" s="1" t="s">
        <v>346</v>
      </c>
    </row>
    <row r="30" spans="1:2" ht="12.75">
      <c r="A30" s="1" t="s">
        <v>19</v>
      </c>
      <c r="B30" s="1" t="s">
        <v>343</v>
      </c>
    </row>
    <row r="31" ht="12.75">
      <c r="B31" s="1" t="s">
        <v>344</v>
      </c>
    </row>
    <row r="32" ht="12.75">
      <c r="B32" s="1" t="s">
        <v>422</v>
      </c>
    </row>
    <row r="33" spans="1:2" ht="12.75">
      <c r="A33" s="1" t="s">
        <v>20</v>
      </c>
      <c r="B33" s="1" t="s">
        <v>282</v>
      </c>
    </row>
    <row r="34" ht="12.75">
      <c r="B34" s="1" t="s">
        <v>347</v>
      </c>
    </row>
    <row r="35" spans="1:2" ht="12.75">
      <c r="A35" s="139">
        <v>7</v>
      </c>
      <c r="B35" s="1" t="s">
        <v>281</v>
      </c>
    </row>
    <row r="36" ht="12.75">
      <c r="B36" s="1" t="s">
        <v>348</v>
      </c>
    </row>
    <row r="37" spans="1:2" ht="12.75">
      <c r="A37" s="1" t="s">
        <v>24</v>
      </c>
      <c r="B37" s="1" t="s">
        <v>510</v>
      </c>
    </row>
    <row r="38" ht="12.75">
      <c r="B38" s="449" t="s">
        <v>511</v>
      </c>
    </row>
  </sheetData>
  <mergeCells count="7">
    <mergeCell ref="A8:B8"/>
    <mergeCell ref="A10:B1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300" verticalDpi="300" orientation="portrait" paperSize="9" r:id="rId1"/>
  <headerFooter alignWithMargins="0">
    <oddHeader xml:space="preserve">&amp;RZałącznik nr  4
do uchwały  Nr III/7/2008 Rady Miejskiej w Ząbkowicach Śl z dnia 27 lutego 2008 roku
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workbookViewId="0" topLeftCell="A1">
      <selection activeCell="A1" sqref="A1:F41"/>
    </sheetView>
  </sheetViews>
  <sheetFormatPr defaultColWidth="9.00390625" defaultRowHeight="12.75"/>
  <cols>
    <col min="1" max="1" width="6.25390625" style="0" customWidth="1"/>
    <col min="2" max="2" width="54.25390625" style="0" customWidth="1"/>
    <col min="3" max="3" width="11.625" style="0" customWidth="1"/>
    <col min="4" max="4" width="12.25390625" style="0" customWidth="1"/>
    <col min="5" max="5" width="11.75390625" style="0" customWidth="1"/>
    <col min="6" max="6" width="11.125" style="0" customWidth="1"/>
  </cols>
  <sheetData>
    <row r="1" spans="1:6" ht="18">
      <c r="A1" s="837" t="s">
        <v>543</v>
      </c>
      <c r="B1" s="837"/>
      <c r="C1" s="837"/>
      <c r="D1" s="837"/>
      <c r="E1" s="837"/>
      <c r="F1" s="837"/>
    </row>
    <row r="2" spans="1:6" ht="9" customHeight="1">
      <c r="A2" s="79"/>
      <c r="B2" s="5"/>
      <c r="C2" s="5"/>
      <c r="D2" s="5"/>
      <c r="E2" s="5"/>
      <c r="F2" s="5"/>
    </row>
    <row r="3" ht="13.5" thickBot="1"/>
    <row r="4" spans="1:6" s="28" customFormat="1" ht="35.25" customHeight="1">
      <c r="A4" s="843" t="s">
        <v>40</v>
      </c>
      <c r="B4" s="831" t="s">
        <v>0</v>
      </c>
      <c r="C4" s="833" t="s">
        <v>55</v>
      </c>
      <c r="D4" s="833"/>
      <c r="E4" s="833"/>
      <c r="F4" s="834"/>
    </row>
    <row r="5" spans="1:6" s="28" customFormat="1" ht="23.25" customHeight="1">
      <c r="A5" s="830"/>
      <c r="B5" s="832"/>
      <c r="C5" s="33">
        <v>2014</v>
      </c>
      <c r="D5" s="33">
        <v>2015</v>
      </c>
      <c r="E5" s="33">
        <v>2016</v>
      </c>
      <c r="F5" s="356">
        <v>2017</v>
      </c>
    </row>
    <row r="6" spans="1:6" s="32" customFormat="1" ht="8.25">
      <c r="A6" s="465">
        <v>1</v>
      </c>
      <c r="B6" s="357">
        <v>2</v>
      </c>
      <c r="C6" s="31">
        <v>4</v>
      </c>
      <c r="D6" s="31">
        <v>5</v>
      </c>
      <c r="E6" s="31">
        <v>6</v>
      </c>
      <c r="F6" s="358">
        <v>7</v>
      </c>
    </row>
    <row r="7" spans="1:6" s="455" customFormat="1" ht="18.75" customHeight="1">
      <c r="A7" s="466" t="s">
        <v>547</v>
      </c>
      <c r="B7" s="457" t="s">
        <v>519</v>
      </c>
      <c r="C7" s="459">
        <v>48445140</v>
      </c>
      <c r="D7" s="459">
        <v>49414043</v>
      </c>
      <c r="E7" s="459">
        <v>50402324</v>
      </c>
      <c r="F7" s="472">
        <v>51914394</v>
      </c>
    </row>
    <row r="8" spans="1:6" s="455" customFormat="1" ht="15.75" customHeight="1">
      <c r="A8" s="466" t="s">
        <v>16</v>
      </c>
      <c r="B8" s="457" t="s">
        <v>520</v>
      </c>
      <c r="C8" s="459">
        <f>SUM(C9:C10)</f>
        <v>49898494</v>
      </c>
      <c r="D8" s="459">
        <f>SUM(D9:D10)</f>
        <v>51395448</v>
      </c>
      <c r="E8" s="459">
        <f>SUM(E9:E10)</f>
        <v>52937311</v>
      </c>
      <c r="F8" s="472">
        <f>SUM(F9:F10)</f>
        <v>53996057</v>
      </c>
    </row>
    <row r="9" spans="1:6" s="454" customFormat="1" ht="15.75" customHeight="1">
      <c r="A9" s="467" t="s">
        <v>521</v>
      </c>
      <c r="B9" s="458" t="s">
        <v>27</v>
      </c>
      <c r="C9" s="456">
        <v>44998494</v>
      </c>
      <c r="D9" s="456">
        <v>46445448</v>
      </c>
      <c r="E9" s="456">
        <v>47937311</v>
      </c>
      <c r="F9" s="689">
        <v>48996057</v>
      </c>
    </row>
    <row r="10" spans="1:6" s="454" customFormat="1" ht="15" customHeight="1">
      <c r="A10" s="467" t="s">
        <v>522</v>
      </c>
      <c r="B10" s="458" t="s">
        <v>30</v>
      </c>
      <c r="C10" s="456">
        <v>4900000</v>
      </c>
      <c r="D10" s="456">
        <v>4950000</v>
      </c>
      <c r="E10" s="456">
        <v>5000000</v>
      </c>
      <c r="F10" s="689">
        <v>5000000</v>
      </c>
    </row>
    <row r="11" spans="1:6" s="455" customFormat="1" ht="17.25" customHeight="1">
      <c r="A11" s="466" t="s">
        <v>17</v>
      </c>
      <c r="B11" s="457" t="s">
        <v>548</v>
      </c>
      <c r="C11" s="459">
        <f>SUM(C7-C8)</f>
        <v>-1453354</v>
      </c>
      <c r="D11" s="459">
        <f>SUM(D7-D8)</f>
        <v>-1981405</v>
      </c>
      <c r="E11" s="459">
        <f>SUM(E7-E8)</f>
        <v>-2534987</v>
      </c>
      <c r="F11" s="472">
        <f>SUM(F7-F8)</f>
        <v>-2081663</v>
      </c>
    </row>
    <row r="12" spans="1:6" s="455" customFormat="1" ht="17.25" customHeight="1">
      <c r="A12" s="466" t="s">
        <v>28</v>
      </c>
      <c r="B12" s="457" t="s">
        <v>523</v>
      </c>
      <c r="C12" s="459">
        <f>SUM(C27)</f>
        <v>835565</v>
      </c>
      <c r="D12" s="459">
        <f>SUM(D27)</f>
        <v>467532</v>
      </c>
      <c r="E12" s="459">
        <f>SUM(E27)</f>
        <v>158235</v>
      </c>
      <c r="F12" s="472">
        <f>SUM(F27)</f>
        <v>0</v>
      </c>
    </row>
    <row r="13" spans="1:6" s="455" customFormat="1" ht="17.25" customHeight="1">
      <c r="A13" s="466" t="s">
        <v>385</v>
      </c>
      <c r="B13" s="457" t="s">
        <v>524</v>
      </c>
      <c r="C13" s="459">
        <f>SUM(C11-C12)</f>
        <v>-2288919</v>
      </c>
      <c r="D13" s="459">
        <f>SUM(D11-D12)</f>
        <v>-2448937</v>
      </c>
      <c r="E13" s="459">
        <f>SUM(E11-E12)</f>
        <v>-2693222</v>
      </c>
      <c r="F13" s="472">
        <f>SUM(F11-F12)</f>
        <v>-2081663</v>
      </c>
    </row>
    <row r="14" spans="1:6" s="695" customFormat="1" ht="22.5" customHeight="1">
      <c r="A14" s="464" t="s">
        <v>13</v>
      </c>
      <c r="B14" s="473" t="s">
        <v>525</v>
      </c>
      <c r="C14" s="460">
        <f>C15</f>
        <v>8667636</v>
      </c>
      <c r="D14" s="460">
        <f>D15</f>
        <v>8200104</v>
      </c>
      <c r="E14" s="460">
        <f>E15</f>
        <v>8041869</v>
      </c>
      <c r="F14" s="461">
        <f>F15</f>
        <v>0</v>
      </c>
    </row>
    <row r="15" spans="1:6" s="27" customFormat="1" ht="15" customHeight="1">
      <c r="A15" s="468" t="s">
        <v>49</v>
      </c>
      <c r="B15" s="474" t="s">
        <v>540</v>
      </c>
      <c r="C15" s="278">
        <f>SUM(C16+C17)</f>
        <v>8667636</v>
      </c>
      <c r="D15" s="278">
        <f>SUM(D16+D17)</f>
        <v>8200104</v>
      </c>
      <c r="E15" s="278">
        <f>SUM(E16+E17)</f>
        <v>8041869</v>
      </c>
      <c r="F15" s="359">
        <f>SUM(F16+F17)</f>
        <v>0</v>
      </c>
    </row>
    <row r="16" spans="1:6" s="27" customFormat="1" ht="15" customHeight="1">
      <c r="A16" s="469"/>
      <c r="B16" s="475" t="s">
        <v>549</v>
      </c>
      <c r="C16" s="55"/>
      <c r="D16" s="55"/>
      <c r="E16" s="55"/>
      <c r="F16" s="360"/>
    </row>
    <row r="17" spans="1:6" s="27" customFormat="1" ht="15" customHeight="1">
      <c r="A17" s="469"/>
      <c r="B17" s="475" t="s">
        <v>550</v>
      </c>
      <c r="C17" s="360">
        <v>8667636</v>
      </c>
      <c r="D17" s="55">
        <v>8200104</v>
      </c>
      <c r="E17" s="55">
        <v>8041869</v>
      </c>
      <c r="F17" s="360"/>
    </row>
    <row r="18" spans="1:6" s="27" customFormat="1" ht="15" customHeight="1">
      <c r="A18" s="468" t="s">
        <v>50</v>
      </c>
      <c r="B18" s="474" t="s">
        <v>551</v>
      </c>
      <c r="C18" s="345">
        <f>SUM(C19:C20)</f>
        <v>0</v>
      </c>
      <c r="D18" s="58">
        <f>SUM(D19:D20)</f>
        <v>0</v>
      </c>
      <c r="E18" s="58">
        <f>SUM(E19:E20)</f>
        <v>0</v>
      </c>
      <c r="F18" s="361">
        <f>SUM(F19:F20)</f>
        <v>0</v>
      </c>
    </row>
    <row r="19" spans="1:6" s="27" customFormat="1" ht="15" customHeight="1">
      <c r="A19" s="469"/>
      <c r="B19" s="475" t="s">
        <v>544</v>
      </c>
      <c r="C19" s="362"/>
      <c r="D19" s="25"/>
      <c r="E19" s="25"/>
      <c r="F19" s="363"/>
    </row>
    <row r="20" spans="1:6" s="27" customFormat="1" ht="15" customHeight="1">
      <c r="A20" s="469"/>
      <c r="B20" s="475" t="s">
        <v>552</v>
      </c>
      <c r="C20" s="55"/>
      <c r="D20" s="25"/>
      <c r="E20" s="25"/>
      <c r="F20" s="363"/>
    </row>
    <row r="21" spans="1:6" s="42" customFormat="1" ht="15" customHeight="1">
      <c r="A21" s="468" t="s">
        <v>553</v>
      </c>
      <c r="B21" s="476" t="s">
        <v>554</v>
      </c>
      <c r="C21" s="56"/>
      <c r="D21" s="355"/>
      <c r="E21" s="355"/>
      <c r="F21" s="477"/>
    </row>
    <row r="22" spans="1:6" s="27" customFormat="1" ht="15" customHeight="1">
      <c r="A22" s="469"/>
      <c r="B22" s="475" t="s">
        <v>527</v>
      </c>
      <c r="C22" s="55"/>
      <c r="D22" s="25"/>
      <c r="E22" s="25"/>
      <c r="F22" s="363"/>
    </row>
    <row r="23" spans="1:6" s="27" customFormat="1" ht="15" customHeight="1">
      <c r="A23" s="469"/>
      <c r="B23" s="475" t="s">
        <v>528</v>
      </c>
      <c r="C23" s="55"/>
      <c r="D23" s="25"/>
      <c r="E23" s="25"/>
      <c r="F23" s="363"/>
    </row>
    <row r="24" spans="1:6" s="27" customFormat="1" ht="15" customHeight="1">
      <c r="A24" s="469"/>
      <c r="B24" s="475" t="s">
        <v>529</v>
      </c>
      <c r="C24" s="55"/>
      <c r="D24" s="25"/>
      <c r="E24" s="25"/>
      <c r="F24" s="363"/>
    </row>
    <row r="25" spans="1:6" s="27" customFormat="1" ht="15" customHeight="1">
      <c r="A25" s="469"/>
      <c r="B25" s="475" t="s">
        <v>555</v>
      </c>
      <c r="C25" s="55"/>
      <c r="D25" s="25"/>
      <c r="E25" s="25"/>
      <c r="F25" s="363"/>
    </row>
    <row r="26" spans="1:6" s="695" customFormat="1" ht="22.5" customHeight="1">
      <c r="A26" s="464">
        <v>2</v>
      </c>
      <c r="B26" s="473" t="s">
        <v>530</v>
      </c>
      <c r="C26" s="463">
        <f>SUM(C27+C32+C34)</f>
        <v>1559565</v>
      </c>
      <c r="D26" s="463">
        <f>SUM(D27+D32+D34)</f>
        <v>529532</v>
      </c>
      <c r="E26" s="463">
        <f>SUM(E27+E32+E34)</f>
        <v>220235</v>
      </c>
      <c r="F26" s="478">
        <f>SUM(F27+F32+F34)</f>
        <v>62000</v>
      </c>
    </row>
    <row r="27" spans="1:6" s="28" customFormat="1" ht="27.75" customHeight="1">
      <c r="A27" s="470" t="s">
        <v>51</v>
      </c>
      <c r="B27" s="479" t="s">
        <v>531</v>
      </c>
      <c r="C27" s="57">
        <f>C28+C29</f>
        <v>835565</v>
      </c>
      <c r="D27" s="57">
        <f>D28+D29</f>
        <v>467532</v>
      </c>
      <c r="E27" s="57">
        <f>E28+E29</f>
        <v>158235</v>
      </c>
      <c r="F27" s="364">
        <f>F28+F29</f>
        <v>0</v>
      </c>
    </row>
    <row r="28" spans="1:6" s="28" customFormat="1" ht="15" customHeight="1">
      <c r="A28" s="469"/>
      <c r="B28" s="475" t="s">
        <v>544</v>
      </c>
      <c r="C28" s="55"/>
      <c r="D28" s="55"/>
      <c r="E28" s="55"/>
      <c r="F28" s="360"/>
    </row>
    <row r="29" spans="1:6" s="28" customFormat="1" ht="15" customHeight="1">
      <c r="A29" s="365"/>
      <c r="B29" s="475" t="s">
        <v>545</v>
      </c>
      <c r="C29" s="55">
        <v>835565</v>
      </c>
      <c r="D29" s="55">
        <v>467532</v>
      </c>
      <c r="E29" s="55">
        <v>158235</v>
      </c>
      <c r="F29" s="360"/>
    </row>
    <row r="30" spans="1:6" s="28" customFormat="1" ht="15" customHeight="1" hidden="1">
      <c r="A30" s="365"/>
      <c r="B30" s="365"/>
      <c r="C30" s="55">
        <f>175440+300593.67+340916.4+172128+32717.88+106565.48+381495.7</f>
        <v>1509857.1300000001</v>
      </c>
      <c r="D30" s="55">
        <v>1209263.64</v>
      </c>
      <c r="E30" s="55">
        <v>824321.7</v>
      </c>
      <c r="F30" s="360">
        <v>696219.16</v>
      </c>
    </row>
    <row r="31" spans="1:6" s="27" customFormat="1" ht="15" customHeight="1" hidden="1">
      <c r="A31" s="469"/>
      <c r="B31" s="475" t="s">
        <v>455</v>
      </c>
      <c r="C31" s="55"/>
      <c r="D31" s="55">
        <f>C20/5</f>
        <v>0</v>
      </c>
      <c r="E31" s="55">
        <f>D31</f>
        <v>0</v>
      </c>
      <c r="F31" s="360">
        <f>E31</f>
        <v>0</v>
      </c>
    </row>
    <row r="32" spans="1:6" s="42" customFormat="1" ht="15" customHeight="1">
      <c r="A32" s="468" t="s">
        <v>541</v>
      </c>
      <c r="B32" s="474" t="s">
        <v>542</v>
      </c>
      <c r="C32" s="56">
        <f>SUM(C33:C33)</f>
        <v>724000</v>
      </c>
      <c r="D32" s="56">
        <f>SUM(D33:D33)</f>
        <v>62000</v>
      </c>
      <c r="E32" s="56">
        <f>SUM(E33:E33)</f>
        <v>62000</v>
      </c>
      <c r="F32" s="368">
        <f>SUM(F33:F33)</f>
        <v>62000</v>
      </c>
    </row>
    <row r="33" spans="1:6" s="42" customFormat="1" ht="15" customHeight="1">
      <c r="A33" s="468"/>
      <c r="B33" s="475" t="s">
        <v>546</v>
      </c>
      <c r="C33" s="55">
        <v>724000</v>
      </c>
      <c r="D33" s="55">
        <v>62000</v>
      </c>
      <c r="E33" s="55">
        <v>62000</v>
      </c>
      <c r="F33" s="360">
        <v>62000</v>
      </c>
    </row>
    <row r="34" spans="1:6" s="42" customFormat="1" ht="14.25" customHeight="1">
      <c r="A34" s="468" t="s">
        <v>77</v>
      </c>
      <c r="B34" s="474" t="s">
        <v>539</v>
      </c>
      <c r="C34" s="453"/>
      <c r="D34" s="453"/>
      <c r="E34" s="453"/>
      <c r="F34" s="367"/>
    </row>
    <row r="35" spans="1:6" s="42" customFormat="1" ht="14.25" customHeight="1" hidden="1">
      <c r="A35" s="468"/>
      <c r="B35" s="474"/>
      <c r="C35" s="56">
        <v>388408</v>
      </c>
      <c r="D35" s="56">
        <v>314393</v>
      </c>
      <c r="E35" s="56">
        <v>246275</v>
      </c>
      <c r="F35" s="368">
        <v>206026</v>
      </c>
    </row>
    <row r="36" spans="1:6" s="42" customFormat="1" ht="14.25" customHeight="1" hidden="1">
      <c r="A36" s="468"/>
      <c r="B36" s="474"/>
      <c r="C36" s="56">
        <f>0.04*C20</f>
        <v>0</v>
      </c>
      <c r="D36" s="56">
        <f>(C20-D31)*0.04</f>
        <v>0</v>
      </c>
      <c r="E36" s="56">
        <f>(C20-D31-E31)*0.04</f>
        <v>0</v>
      </c>
      <c r="F36" s="368">
        <f>(C20-D31-E31-F31)*0.05</f>
        <v>0</v>
      </c>
    </row>
    <row r="37" spans="1:6" s="28" customFormat="1" ht="22.5" customHeight="1">
      <c r="A37" s="464" t="s">
        <v>15</v>
      </c>
      <c r="B37" s="473" t="s">
        <v>534</v>
      </c>
      <c r="C37" s="693"/>
      <c r="D37" s="693"/>
      <c r="E37" s="693"/>
      <c r="F37" s="694"/>
    </row>
    <row r="38" spans="1:6" s="27" customFormat="1" ht="15" customHeight="1">
      <c r="A38" s="469"/>
      <c r="B38" s="475" t="s">
        <v>612</v>
      </c>
      <c r="C38" s="75">
        <f>C14/C7</f>
        <v>0.17891652289579513</v>
      </c>
      <c r="D38" s="75">
        <f>D14/D7</f>
        <v>0.16594683418233963</v>
      </c>
      <c r="E38" s="75">
        <f>E14/E7</f>
        <v>0.15955353566633157</v>
      </c>
      <c r="F38" s="370">
        <f>F14/F7</f>
        <v>0</v>
      </c>
    </row>
    <row r="39" spans="1:6" s="27" customFormat="1" ht="17.25" customHeight="1" thickBot="1">
      <c r="A39" s="471"/>
      <c r="B39" s="690" t="s">
        <v>535</v>
      </c>
      <c r="C39" s="691">
        <f>C26/C7</f>
        <v>0.03219239329270181</v>
      </c>
      <c r="D39" s="691">
        <f>D26/D7</f>
        <v>0.010716224940347423</v>
      </c>
      <c r="E39" s="691">
        <f>E26/E7</f>
        <v>0.004369540579120915</v>
      </c>
      <c r="F39" s="692">
        <f>F26/F7</f>
        <v>0.001194273788498812</v>
      </c>
    </row>
  </sheetData>
  <mergeCells count="4">
    <mergeCell ref="A1:F1"/>
    <mergeCell ref="A4:A5"/>
    <mergeCell ref="B4:B5"/>
    <mergeCell ref="C4:F4"/>
  </mergeCells>
  <printOptions horizontalCentered="1" verticalCentered="1"/>
  <pageMargins left="0.5905511811023623" right="0.5905511811023623" top="0.89" bottom="0.55" header="0.5118110236220472" footer="0.3"/>
  <pageSetup fitToHeight="1" fitToWidth="1" horizontalDpi="300" verticalDpi="300" orientation="landscape" paperSize="9" scale="82" r:id="rId1"/>
  <headerFooter alignWithMargins="0">
    <oddHeader>&amp;R&amp;9Załącznik nr  5
do uchwały  Nr III/7/2008 Rady Miejskiej w Ząbkowicach Śl. z dnia 27 lutego 20087 roku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B1">
      <selection activeCell="A1" sqref="A1:I39"/>
    </sheetView>
  </sheetViews>
  <sheetFormatPr defaultColWidth="9.00390625" defaultRowHeight="12.75"/>
  <cols>
    <col min="1" max="1" width="6.25390625" style="0" customWidth="1"/>
    <col min="2" max="2" width="54.25390625" style="0" customWidth="1"/>
    <col min="3" max="4" width="11.625" style="0" customWidth="1"/>
    <col min="5" max="5" width="12.25390625" style="0" customWidth="1"/>
    <col min="6" max="6" width="11.75390625" style="0" customWidth="1"/>
    <col min="7" max="7" width="11.125" style="0" customWidth="1"/>
    <col min="8" max="8" width="11.25390625" style="0" customWidth="1"/>
    <col min="9" max="9" width="11.75390625" style="0" customWidth="1"/>
  </cols>
  <sheetData>
    <row r="1" spans="1:9" ht="18">
      <c r="A1" s="837" t="s">
        <v>543</v>
      </c>
      <c r="B1" s="837"/>
      <c r="C1" s="837"/>
      <c r="D1" s="837"/>
      <c r="E1" s="837"/>
      <c r="F1" s="837"/>
      <c r="G1" s="837"/>
      <c r="H1" s="837"/>
      <c r="I1" s="837"/>
    </row>
    <row r="2" spans="1:9" ht="9" customHeight="1">
      <c r="A2" s="79"/>
      <c r="B2" s="5"/>
      <c r="C2" s="5"/>
      <c r="D2" s="5"/>
      <c r="E2" s="5"/>
      <c r="F2" s="5"/>
      <c r="G2" s="5"/>
      <c r="H2" s="5"/>
      <c r="I2" s="5"/>
    </row>
    <row r="3" ht="13.5" thickBot="1">
      <c r="I3" s="35" t="s">
        <v>32</v>
      </c>
    </row>
    <row r="4" spans="1:9" s="28" customFormat="1" ht="35.25" customHeight="1">
      <c r="A4" s="843" t="s">
        <v>40</v>
      </c>
      <c r="B4" s="831" t="s">
        <v>0</v>
      </c>
      <c r="C4" s="792" t="s">
        <v>352</v>
      </c>
      <c r="D4" s="833" t="s">
        <v>55</v>
      </c>
      <c r="E4" s="833"/>
      <c r="F4" s="833"/>
      <c r="G4" s="833"/>
      <c r="H4" s="833"/>
      <c r="I4" s="834"/>
    </row>
    <row r="5" spans="1:9" s="28" customFormat="1" ht="23.25" customHeight="1">
      <c r="A5" s="830"/>
      <c r="B5" s="832"/>
      <c r="C5" s="793"/>
      <c r="D5" s="33">
        <v>2008</v>
      </c>
      <c r="E5" s="33">
        <v>2009</v>
      </c>
      <c r="F5" s="33">
        <v>2010</v>
      </c>
      <c r="G5" s="33">
        <v>2011</v>
      </c>
      <c r="H5" s="33">
        <v>2012</v>
      </c>
      <c r="I5" s="356">
        <v>2013</v>
      </c>
    </row>
    <row r="6" spans="1:9" s="32" customFormat="1" ht="8.25">
      <c r="A6" s="465">
        <v>1</v>
      </c>
      <c r="B6" s="357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58">
        <v>9</v>
      </c>
    </row>
    <row r="7" spans="1:9" s="455" customFormat="1" ht="18.75" customHeight="1">
      <c r="A7" s="466" t="s">
        <v>547</v>
      </c>
      <c r="B7" s="457" t="s">
        <v>519</v>
      </c>
      <c r="C7" s="459">
        <v>42184347</v>
      </c>
      <c r="D7" s="459">
        <v>42186656</v>
      </c>
      <c r="E7" s="459">
        <v>43030389</v>
      </c>
      <c r="F7" s="459">
        <v>44321300</v>
      </c>
      <c r="G7" s="459">
        <v>45650939</v>
      </c>
      <c r="H7" s="459">
        <v>46563957</v>
      </c>
      <c r="I7" s="472">
        <v>47495236</v>
      </c>
    </row>
    <row r="8" spans="1:9" s="455" customFormat="1" ht="15.75" customHeight="1">
      <c r="A8" s="466" t="s">
        <v>16</v>
      </c>
      <c r="B8" s="457" t="s">
        <v>520</v>
      </c>
      <c r="C8" s="459">
        <f aca="true" t="shared" si="0" ref="C8:I8">SUM(C9:C10)</f>
        <v>40570876</v>
      </c>
      <c r="D8" s="459">
        <f t="shared" si="0"/>
        <v>49227549</v>
      </c>
      <c r="E8" s="459">
        <f t="shared" si="0"/>
        <v>44321300</v>
      </c>
      <c r="F8" s="459">
        <f t="shared" si="0"/>
        <v>45650939</v>
      </c>
      <c r="G8" s="459">
        <f t="shared" si="0"/>
        <v>47020467</v>
      </c>
      <c r="H8" s="459">
        <f t="shared" si="0"/>
        <v>48193695</v>
      </c>
      <c r="I8" s="472">
        <f t="shared" si="0"/>
        <v>48920093</v>
      </c>
    </row>
    <row r="9" spans="1:9" s="454" customFormat="1" ht="15.75" customHeight="1">
      <c r="A9" s="467" t="s">
        <v>521</v>
      </c>
      <c r="B9" s="458" t="s">
        <v>27</v>
      </c>
      <c r="C9" s="456">
        <v>36468938</v>
      </c>
      <c r="D9" s="456">
        <v>40722549</v>
      </c>
      <c r="E9" s="456">
        <v>39821300</v>
      </c>
      <c r="F9" s="456">
        <v>41090939</v>
      </c>
      <c r="G9" s="456">
        <v>42320467</v>
      </c>
      <c r="H9" s="456">
        <v>43383695</v>
      </c>
      <c r="I9" s="689">
        <v>44030093</v>
      </c>
    </row>
    <row r="10" spans="1:9" s="454" customFormat="1" ht="15" customHeight="1">
      <c r="A10" s="467" t="s">
        <v>522</v>
      </c>
      <c r="B10" s="458" t="s">
        <v>30</v>
      </c>
      <c r="C10" s="456">
        <v>4101938</v>
      </c>
      <c r="D10" s="456">
        <v>8505000</v>
      </c>
      <c r="E10" s="456">
        <v>4500000</v>
      </c>
      <c r="F10" s="456">
        <v>4560000</v>
      </c>
      <c r="G10" s="456">
        <v>4700000</v>
      </c>
      <c r="H10" s="456">
        <v>4810000</v>
      </c>
      <c r="I10" s="689">
        <v>4890000</v>
      </c>
    </row>
    <row r="11" spans="1:9" s="455" customFormat="1" ht="17.25" customHeight="1">
      <c r="A11" s="466" t="s">
        <v>17</v>
      </c>
      <c r="B11" s="457" t="s">
        <v>548</v>
      </c>
      <c r="C11" s="459">
        <f aca="true" t="shared" si="1" ref="C11:I11">SUM(C7-C8)</f>
        <v>1613471</v>
      </c>
      <c r="D11" s="459">
        <f t="shared" si="1"/>
        <v>-7040893</v>
      </c>
      <c r="E11" s="459">
        <f t="shared" si="1"/>
        <v>-1290911</v>
      </c>
      <c r="F11" s="459">
        <f t="shared" si="1"/>
        <v>-1329639</v>
      </c>
      <c r="G11" s="459">
        <f t="shared" si="1"/>
        <v>-1369528</v>
      </c>
      <c r="H11" s="459">
        <f t="shared" si="1"/>
        <v>-1629738</v>
      </c>
      <c r="I11" s="472">
        <f t="shared" si="1"/>
        <v>-1424857</v>
      </c>
    </row>
    <row r="12" spans="1:9" s="455" customFormat="1" ht="17.25" customHeight="1">
      <c r="A12" s="466" t="s">
        <v>28</v>
      </c>
      <c r="B12" s="457" t="s">
        <v>523</v>
      </c>
      <c r="C12" s="459">
        <v>1206148</v>
      </c>
      <c r="D12" s="459">
        <f aca="true" t="shared" si="2" ref="D12:I12">SUM(D27)</f>
        <v>1258710.59</v>
      </c>
      <c r="E12" s="459">
        <f t="shared" si="2"/>
        <v>958117</v>
      </c>
      <c r="F12" s="459">
        <f t="shared" si="2"/>
        <v>574175.06</v>
      </c>
      <c r="G12" s="459">
        <f t="shared" si="2"/>
        <v>368032</v>
      </c>
      <c r="H12" s="459">
        <f t="shared" si="2"/>
        <v>368033</v>
      </c>
      <c r="I12" s="472">
        <f t="shared" si="2"/>
        <v>368033</v>
      </c>
    </row>
    <row r="13" spans="1:9" s="455" customFormat="1" ht="17.25" customHeight="1">
      <c r="A13" s="466" t="s">
        <v>385</v>
      </c>
      <c r="B13" s="457" t="s">
        <v>524</v>
      </c>
      <c r="C13" s="459">
        <f aca="true" t="shared" si="3" ref="C13:I13">SUM(C11-C12)</f>
        <v>407323</v>
      </c>
      <c r="D13" s="459">
        <f t="shared" si="3"/>
        <v>-8299603.59</v>
      </c>
      <c r="E13" s="459">
        <f t="shared" si="3"/>
        <v>-2249028</v>
      </c>
      <c r="F13" s="459">
        <f t="shared" si="3"/>
        <v>-1903814.06</v>
      </c>
      <c r="G13" s="459">
        <f t="shared" si="3"/>
        <v>-1737560</v>
      </c>
      <c r="H13" s="459">
        <f t="shared" si="3"/>
        <v>-1997771</v>
      </c>
      <c r="I13" s="472">
        <f t="shared" si="3"/>
        <v>-1792890</v>
      </c>
    </row>
    <row r="14" spans="1:9" s="462" customFormat="1" ht="22.5" customHeight="1">
      <c r="A14" s="464" t="s">
        <v>13</v>
      </c>
      <c r="B14" s="473" t="s">
        <v>525</v>
      </c>
      <c r="C14" s="460">
        <f>SUM(C15+C18+C21)</f>
        <v>5695784.38</v>
      </c>
      <c r="D14" s="460">
        <f aca="true" t="shared" si="4" ref="D14:I14">D15</f>
        <v>12139590.79</v>
      </c>
      <c r="E14" s="460">
        <f t="shared" si="4"/>
        <v>11181473.79</v>
      </c>
      <c r="F14" s="460">
        <f t="shared" si="4"/>
        <v>10607298.729999999</v>
      </c>
      <c r="G14" s="460">
        <f t="shared" si="4"/>
        <v>10239266.729999999</v>
      </c>
      <c r="H14" s="460">
        <f t="shared" si="4"/>
        <v>9871233.729999999</v>
      </c>
      <c r="I14" s="461">
        <f t="shared" si="4"/>
        <v>9503200.729999999</v>
      </c>
    </row>
    <row r="15" spans="1:9" s="27" customFormat="1" ht="15" customHeight="1">
      <c r="A15" s="468" t="s">
        <v>49</v>
      </c>
      <c r="B15" s="474" t="s">
        <v>540</v>
      </c>
      <c r="C15" s="278">
        <f>SUM(C16:C17)</f>
        <v>5098697.38</v>
      </c>
      <c r="D15" s="278">
        <f aca="true" t="shared" si="5" ref="D15:I15">SUM(D16:D17)</f>
        <v>12139590.79</v>
      </c>
      <c r="E15" s="278">
        <f t="shared" si="5"/>
        <v>11181473.79</v>
      </c>
      <c r="F15" s="278">
        <f t="shared" si="5"/>
        <v>10607298.729999999</v>
      </c>
      <c r="G15" s="278">
        <f t="shared" si="5"/>
        <v>10239266.729999999</v>
      </c>
      <c r="H15" s="278">
        <f t="shared" si="5"/>
        <v>9871233.729999999</v>
      </c>
      <c r="I15" s="359">
        <f t="shared" si="5"/>
        <v>9503200.729999999</v>
      </c>
    </row>
    <row r="16" spans="1:9" s="27" customFormat="1" ht="15" customHeight="1">
      <c r="A16" s="469"/>
      <c r="B16" s="475" t="s">
        <v>549</v>
      </c>
      <c r="C16" s="55">
        <v>231120</v>
      </c>
      <c r="D16" s="55">
        <f>C16-C28</f>
        <v>154080</v>
      </c>
      <c r="E16" s="55">
        <f>D16-D28</f>
        <v>77040</v>
      </c>
      <c r="F16" s="55"/>
      <c r="G16" s="55"/>
      <c r="H16" s="55"/>
      <c r="I16" s="360"/>
    </row>
    <row r="17" spans="1:9" s="27" customFormat="1" ht="15" customHeight="1">
      <c r="A17" s="469"/>
      <c r="B17" s="475" t="s">
        <v>550</v>
      </c>
      <c r="C17" s="55">
        <v>4867577.38</v>
      </c>
      <c r="D17" s="55">
        <f aca="true" t="shared" si="6" ref="D17:I17">C17+D20-D29</f>
        <v>11985510.79</v>
      </c>
      <c r="E17" s="55">
        <f t="shared" si="6"/>
        <v>11104433.79</v>
      </c>
      <c r="F17" s="55">
        <f t="shared" si="6"/>
        <v>10607298.729999999</v>
      </c>
      <c r="G17" s="55">
        <f t="shared" si="6"/>
        <v>10239266.729999999</v>
      </c>
      <c r="H17" s="55">
        <f t="shared" si="6"/>
        <v>9871233.729999999</v>
      </c>
      <c r="I17" s="360">
        <f t="shared" si="6"/>
        <v>9503200.729999999</v>
      </c>
    </row>
    <row r="18" spans="1:9" s="27" customFormat="1" ht="15" customHeight="1">
      <c r="A18" s="468" t="s">
        <v>50</v>
      </c>
      <c r="B18" s="474" t="s">
        <v>551</v>
      </c>
      <c r="C18" s="58">
        <f aca="true" t="shared" si="7" ref="C18:I18">SUM(C19:C20)</f>
        <v>0</v>
      </c>
      <c r="D18" s="345">
        <f t="shared" si="7"/>
        <v>8299604</v>
      </c>
      <c r="E18" s="58">
        <f t="shared" si="7"/>
        <v>0</v>
      </c>
      <c r="F18" s="58">
        <f t="shared" si="7"/>
        <v>0</v>
      </c>
      <c r="G18" s="58">
        <f t="shared" si="7"/>
        <v>0</v>
      </c>
      <c r="H18" s="58">
        <f t="shared" si="7"/>
        <v>0</v>
      </c>
      <c r="I18" s="361">
        <f t="shared" si="7"/>
        <v>0</v>
      </c>
    </row>
    <row r="19" spans="1:9" s="27" customFormat="1" ht="15" customHeight="1">
      <c r="A19" s="469"/>
      <c r="B19" s="475" t="s">
        <v>544</v>
      </c>
      <c r="C19" s="55"/>
      <c r="D19" s="362"/>
      <c r="E19" s="25"/>
      <c r="F19" s="25"/>
      <c r="G19" s="25"/>
      <c r="H19" s="25"/>
      <c r="I19" s="363"/>
    </row>
    <row r="20" spans="1:9" s="27" customFormat="1" ht="15" customHeight="1">
      <c r="A20" s="469"/>
      <c r="B20" s="475" t="s">
        <v>552</v>
      </c>
      <c r="C20" s="55"/>
      <c r="D20" s="55">
        <f>'Zał. nr4'!D9</f>
        <v>8299604</v>
      </c>
      <c r="E20" s="25"/>
      <c r="F20" s="25"/>
      <c r="G20" s="25"/>
      <c r="H20" s="25"/>
      <c r="I20" s="363"/>
    </row>
    <row r="21" spans="1:9" s="42" customFormat="1" ht="15" customHeight="1">
      <c r="A21" s="468" t="s">
        <v>553</v>
      </c>
      <c r="B21" s="476" t="s">
        <v>554</v>
      </c>
      <c r="C21" s="278">
        <f aca="true" t="shared" si="8" ref="C21:I21">SUM(C22:C25)</f>
        <v>597087</v>
      </c>
      <c r="D21" s="278">
        <f t="shared" si="8"/>
        <v>0</v>
      </c>
      <c r="E21" s="278">
        <f t="shared" si="8"/>
        <v>0</v>
      </c>
      <c r="F21" s="278">
        <f t="shared" si="8"/>
        <v>0</v>
      </c>
      <c r="G21" s="278">
        <f t="shared" si="8"/>
        <v>0</v>
      </c>
      <c r="H21" s="278">
        <f t="shared" si="8"/>
        <v>0</v>
      </c>
      <c r="I21" s="278">
        <f t="shared" si="8"/>
        <v>0</v>
      </c>
    </row>
    <row r="22" spans="1:9" s="27" customFormat="1" ht="15" customHeight="1">
      <c r="A22" s="469"/>
      <c r="B22" s="475" t="s">
        <v>527</v>
      </c>
      <c r="C22" s="55"/>
      <c r="D22" s="55"/>
      <c r="E22" s="25"/>
      <c r="F22" s="25"/>
      <c r="G22" s="25"/>
      <c r="H22" s="25"/>
      <c r="I22" s="363"/>
    </row>
    <row r="23" spans="1:9" s="27" customFormat="1" ht="15" customHeight="1">
      <c r="A23" s="469"/>
      <c r="B23" s="475" t="s">
        <v>528</v>
      </c>
      <c r="C23" s="55"/>
      <c r="D23" s="55"/>
      <c r="E23" s="25"/>
      <c r="F23" s="25"/>
      <c r="G23" s="25"/>
      <c r="H23" s="25"/>
      <c r="I23" s="363"/>
    </row>
    <row r="24" spans="1:9" s="27" customFormat="1" ht="15" customHeight="1">
      <c r="A24" s="469"/>
      <c r="B24" s="475" t="s">
        <v>529</v>
      </c>
      <c r="C24" s="55"/>
      <c r="D24" s="55"/>
      <c r="E24" s="25"/>
      <c r="F24" s="25"/>
      <c r="G24" s="25"/>
      <c r="H24" s="25"/>
      <c r="I24" s="363"/>
    </row>
    <row r="25" spans="1:9" s="27" customFormat="1" ht="15" customHeight="1">
      <c r="A25" s="469"/>
      <c r="B25" s="475" t="s">
        <v>555</v>
      </c>
      <c r="C25" s="55">
        <v>597087</v>
      </c>
      <c r="D25" s="55"/>
      <c r="E25" s="25"/>
      <c r="F25" s="25"/>
      <c r="G25" s="25"/>
      <c r="H25" s="25"/>
      <c r="I25" s="363"/>
    </row>
    <row r="26" spans="1:9" s="695" customFormat="1" ht="22.5" customHeight="1">
      <c r="A26" s="464">
        <v>2</v>
      </c>
      <c r="B26" s="473" t="s">
        <v>530</v>
      </c>
      <c r="C26" s="463">
        <f aca="true" t="shared" si="9" ref="C26:I26">SUM(C27+C32+C34)</f>
        <v>1488687.8</v>
      </c>
      <c r="D26" s="463">
        <f t="shared" si="9"/>
        <v>2635118.59</v>
      </c>
      <c r="E26" s="463">
        <f t="shared" si="9"/>
        <v>2526097.3279999997</v>
      </c>
      <c r="F26" s="463">
        <f t="shared" si="9"/>
        <v>2007640.556</v>
      </c>
      <c r="G26" s="463">
        <f t="shared" si="9"/>
        <v>1728050.08</v>
      </c>
      <c r="H26" s="463">
        <f t="shared" si="9"/>
        <v>1591078.832</v>
      </c>
      <c r="I26" s="478">
        <f t="shared" si="9"/>
        <v>1555778.832</v>
      </c>
    </row>
    <row r="27" spans="1:9" s="28" customFormat="1" ht="27.75" customHeight="1">
      <c r="A27" s="470" t="s">
        <v>51</v>
      </c>
      <c r="B27" s="479" t="s">
        <v>531</v>
      </c>
      <c r="C27" s="57">
        <f aca="true" t="shared" si="10" ref="C27:I27">C28+C29</f>
        <v>1206148</v>
      </c>
      <c r="D27" s="57">
        <f t="shared" si="10"/>
        <v>1258710.59</v>
      </c>
      <c r="E27" s="57">
        <f t="shared" si="10"/>
        <v>958117</v>
      </c>
      <c r="F27" s="57">
        <f t="shared" si="10"/>
        <v>574175.06</v>
      </c>
      <c r="G27" s="57">
        <f t="shared" si="10"/>
        <v>368032</v>
      </c>
      <c r="H27" s="57">
        <f t="shared" si="10"/>
        <v>368033</v>
      </c>
      <c r="I27" s="364">
        <f t="shared" si="10"/>
        <v>368033</v>
      </c>
    </row>
    <row r="28" spans="1:9" s="28" customFormat="1" ht="15" customHeight="1">
      <c r="A28" s="469"/>
      <c r="B28" s="475" t="s">
        <v>544</v>
      </c>
      <c r="C28" s="55">
        <v>77040</v>
      </c>
      <c r="D28" s="55">
        <v>77040</v>
      </c>
      <c r="E28" s="55">
        <v>77040</v>
      </c>
      <c r="F28" s="55">
        <v>77040</v>
      </c>
      <c r="G28" s="55"/>
      <c r="H28" s="55"/>
      <c r="I28" s="360"/>
    </row>
    <row r="29" spans="1:9" s="28" customFormat="1" ht="15" customHeight="1">
      <c r="A29" s="365"/>
      <c r="B29" s="475" t="s">
        <v>545</v>
      </c>
      <c r="C29" s="55">
        <v>1129108</v>
      </c>
      <c r="D29" s="55">
        <v>1181670.59</v>
      </c>
      <c r="E29" s="55">
        <v>881077</v>
      </c>
      <c r="F29" s="55">
        <v>497135.06</v>
      </c>
      <c r="G29" s="55">
        <v>368032</v>
      </c>
      <c r="H29" s="55">
        <v>368033</v>
      </c>
      <c r="I29" s="360">
        <v>368033</v>
      </c>
    </row>
    <row r="30" spans="1:9" s="28" customFormat="1" ht="15" customHeight="1" hidden="1">
      <c r="A30" s="365"/>
      <c r="B30" s="365"/>
      <c r="C30" s="55">
        <v>1129108</v>
      </c>
      <c r="D30" s="55">
        <f>175440+300593.67+340916.4+172128+32717.88+106565.48+381495.7</f>
        <v>1509857.1300000001</v>
      </c>
      <c r="E30" s="55">
        <v>1209263.64</v>
      </c>
      <c r="F30" s="55">
        <v>824321.7</v>
      </c>
      <c r="G30" s="55">
        <v>696219.16</v>
      </c>
      <c r="H30" s="55">
        <v>696219.16</v>
      </c>
      <c r="I30" s="360">
        <v>696219.16</v>
      </c>
    </row>
    <row r="31" spans="1:9" s="27" customFormat="1" ht="15" customHeight="1" hidden="1">
      <c r="A31" s="469"/>
      <c r="B31" s="475" t="s">
        <v>455</v>
      </c>
      <c r="C31" s="55"/>
      <c r="D31" s="55"/>
      <c r="E31" s="55">
        <f>D20/5</f>
        <v>1659920.8</v>
      </c>
      <c r="F31" s="55">
        <f>E31</f>
        <v>1659920.8</v>
      </c>
      <c r="G31" s="55">
        <f>F31</f>
        <v>1659920.8</v>
      </c>
      <c r="H31" s="55">
        <f>G31</f>
        <v>1659920.8</v>
      </c>
      <c r="I31" s="360">
        <f>H31</f>
        <v>1659920.8</v>
      </c>
    </row>
    <row r="32" spans="1:9" s="42" customFormat="1" ht="15" customHeight="1">
      <c r="A32" s="468" t="s">
        <v>541</v>
      </c>
      <c r="B32" s="474" t="s">
        <v>542</v>
      </c>
      <c r="C32" s="56">
        <f aca="true" t="shared" si="11" ref="C32:I32">SUM(C33:C33)</f>
        <v>0</v>
      </c>
      <c r="D32" s="56">
        <f t="shared" si="11"/>
        <v>988000</v>
      </c>
      <c r="E32" s="56">
        <f t="shared" si="11"/>
        <v>988000</v>
      </c>
      <c r="F32" s="56">
        <f t="shared" si="11"/>
        <v>988000</v>
      </c>
      <c r="G32" s="56">
        <f t="shared" si="11"/>
        <v>988000</v>
      </c>
      <c r="H32" s="56">
        <f t="shared" si="11"/>
        <v>988000</v>
      </c>
      <c r="I32" s="368">
        <f t="shared" si="11"/>
        <v>988000</v>
      </c>
    </row>
    <row r="33" spans="1:9" s="42" customFormat="1" ht="15" customHeight="1">
      <c r="A33" s="468"/>
      <c r="B33" s="475" t="s">
        <v>546</v>
      </c>
      <c r="C33" s="55"/>
      <c r="D33" s="55">
        <v>988000</v>
      </c>
      <c r="E33" s="55">
        <v>988000</v>
      </c>
      <c r="F33" s="55">
        <v>988000</v>
      </c>
      <c r="G33" s="55">
        <v>988000</v>
      </c>
      <c r="H33" s="55">
        <v>988000</v>
      </c>
      <c r="I33" s="360">
        <v>988000</v>
      </c>
    </row>
    <row r="34" spans="1:9" s="42" customFormat="1" ht="14.25" customHeight="1">
      <c r="A34" s="468" t="s">
        <v>77</v>
      </c>
      <c r="B34" s="474" t="s">
        <v>539</v>
      </c>
      <c r="C34" s="366">
        <v>282539.8</v>
      </c>
      <c r="D34" s="366">
        <f>'Zał. nr2'!J45</f>
        <v>388408</v>
      </c>
      <c r="E34" s="366">
        <f>SUM(E35:E36)</f>
        <v>579980.328</v>
      </c>
      <c r="F34" s="366">
        <f>SUM(F35:F36)</f>
        <v>445465.49600000004</v>
      </c>
      <c r="G34" s="366">
        <f>SUM(G35:G36)</f>
        <v>372018.0800000001</v>
      </c>
      <c r="H34" s="366">
        <f>SUM(H35:H36)</f>
        <v>235045.83200000002</v>
      </c>
      <c r="I34" s="367">
        <f>SUM(I35:I36)</f>
        <v>199745.832</v>
      </c>
    </row>
    <row r="35" spans="1:9" s="42" customFormat="1" ht="14.25" customHeight="1" hidden="1">
      <c r="A35" s="468"/>
      <c r="B35" s="474"/>
      <c r="C35" s="56">
        <v>367000</v>
      </c>
      <c r="D35" s="56">
        <v>388408</v>
      </c>
      <c r="E35" s="56">
        <v>314393</v>
      </c>
      <c r="F35" s="56">
        <v>246275</v>
      </c>
      <c r="G35" s="56">
        <v>206026</v>
      </c>
      <c r="H35" s="56">
        <v>168649</v>
      </c>
      <c r="I35" s="368">
        <v>133349</v>
      </c>
    </row>
    <row r="36" spans="1:9" s="42" customFormat="1" ht="14.25" customHeight="1" hidden="1">
      <c r="A36" s="468"/>
      <c r="B36" s="474"/>
      <c r="C36" s="56"/>
      <c r="D36" s="56">
        <f>0.04*D20</f>
        <v>331984.16000000003</v>
      </c>
      <c r="E36" s="56">
        <f>(D20-E31)*0.04</f>
        <v>265587.32800000004</v>
      </c>
      <c r="F36" s="56">
        <f>(D20-E31-F31)*0.04</f>
        <v>199190.496</v>
      </c>
      <c r="G36" s="56">
        <f>(D20-E31-F31-G31)*0.05</f>
        <v>165992.08000000005</v>
      </c>
      <c r="H36" s="56">
        <f>(D20-E31-F31-G31-H31)*0.04</f>
        <v>66396.83200000002</v>
      </c>
      <c r="I36" s="368">
        <f>I31*0.04</f>
        <v>66396.83200000001</v>
      </c>
    </row>
    <row r="37" spans="1:9" s="28" customFormat="1" ht="22.5" customHeight="1">
      <c r="A37" s="470" t="s">
        <v>20</v>
      </c>
      <c r="B37" s="479" t="s">
        <v>534</v>
      </c>
      <c r="C37" s="34"/>
      <c r="D37" s="34"/>
      <c r="E37" s="34"/>
      <c r="F37" s="34"/>
      <c r="G37" s="34"/>
      <c r="H37" s="34"/>
      <c r="I37" s="369"/>
    </row>
    <row r="38" spans="1:9" s="27" customFormat="1" ht="15" customHeight="1">
      <c r="A38" s="468" t="s">
        <v>78</v>
      </c>
      <c r="B38" s="475" t="s">
        <v>610</v>
      </c>
      <c r="C38" s="75">
        <f aca="true" t="shared" si="12" ref="C38:I38">C14/C7</f>
        <v>0.13502127649386156</v>
      </c>
      <c r="D38" s="75">
        <f t="shared" si="12"/>
        <v>0.2877590200560101</v>
      </c>
      <c r="E38" s="75">
        <f t="shared" si="12"/>
        <v>0.25985063230546207</v>
      </c>
      <c r="F38" s="75">
        <f t="shared" si="12"/>
        <v>0.239327337645782</v>
      </c>
      <c r="G38" s="75">
        <f t="shared" si="12"/>
        <v>0.22429476708025653</v>
      </c>
      <c r="H38" s="75">
        <f t="shared" si="12"/>
        <v>0.21199301704535117</v>
      </c>
      <c r="I38" s="370">
        <f t="shared" si="12"/>
        <v>0.20008745150776802</v>
      </c>
    </row>
    <row r="39" spans="1:9" s="27" customFormat="1" ht="15" customHeight="1" thickBot="1">
      <c r="A39" s="471" t="s">
        <v>79</v>
      </c>
      <c r="B39" s="690" t="s">
        <v>611</v>
      </c>
      <c r="C39" s="691">
        <f aca="true" t="shared" si="13" ref="C39:I39">C26/C7</f>
        <v>0.03529005201858405</v>
      </c>
      <c r="D39" s="691">
        <f t="shared" si="13"/>
        <v>0.06246331991803285</v>
      </c>
      <c r="E39" s="691">
        <f t="shared" si="13"/>
        <v>0.05870496146339741</v>
      </c>
      <c r="F39" s="691">
        <f t="shared" si="13"/>
        <v>0.045297420337399856</v>
      </c>
      <c r="G39" s="691">
        <f t="shared" si="13"/>
        <v>0.03785354951844474</v>
      </c>
      <c r="H39" s="691">
        <f t="shared" si="13"/>
        <v>0.0341697513379286</v>
      </c>
      <c r="I39" s="692">
        <f t="shared" si="13"/>
        <v>0.03275652387536299</v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300" verticalDpi="300" orientation="landscape" paperSize="9" scale="86" r:id="rId1"/>
  <headerFooter alignWithMargins="0">
    <oddHeader>&amp;R&amp;9Załącznik nr  5
do uchwały  Nr III/7/2008 Rady Miejskiej w Ząbkowicach Śl. z dnia 27 lutego 2008 roku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" sqref="A1:J27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hidden="1" customWidth="1"/>
    <col min="4" max="4" width="14.25390625" style="1" customWidth="1"/>
    <col min="5" max="5" width="16.62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3.375" style="0" customWidth="1"/>
  </cols>
  <sheetData>
    <row r="1" spans="1:10" ht="48.75" customHeight="1">
      <c r="A1" s="864" t="s">
        <v>425</v>
      </c>
      <c r="B1" s="864"/>
      <c r="C1" s="864"/>
      <c r="D1" s="864"/>
      <c r="E1" s="864"/>
      <c r="F1" s="864"/>
      <c r="G1" s="864"/>
      <c r="H1" s="864"/>
      <c r="I1" s="864"/>
      <c r="J1" s="864"/>
    </row>
    <row r="2" spans="1:10" ht="18.75">
      <c r="A2" s="698"/>
      <c r="J2" s="8" t="s">
        <v>32</v>
      </c>
    </row>
    <row r="3" spans="1:10" s="2" customFormat="1" ht="20.25" customHeight="1">
      <c r="A3" s="838" t="s">
        <v>2</v>
      </c>
      <c r="B3" s="794" t="s">
        <v>3</v>
      </c>
      <c r="C3" s="794" t="s">
        <v>65</v>
      </c>
      <c r="D3" s="839" t="s">
        <v>60</v>
      </c>
      <c r="E3" s="839" t="s">
        <v>426</v>
      </c>
      <c r="F3" s="839" t="s">
        <v>48</v>
      </c>
      <c r="G3" s="839"/>
      <c r="H3" s="839"/>
      <c r="I3" s="839"/>
      <c r="J3" s="839"/>
    </row>
    <row r="4" spans="1:10" s="2" customFormat="1" ht="20.25" customHeight="1">
      <c r="A4" s="838"/>
      <c r="B4" s="795"/>
      <c r="C4" s="795"/>
      <c r="D4" s="838"/>
      <c r="E4" s="839"/>
      <c r="F4" s="839" t="s">
        <v>58</v>
      </c>
      <c r="G4" s="839" t="s">
        <v>6</v>
      </c>
      <c r="H4" s="839"/>
      <c r="I4" s="839"/>
      <c r="J4" s="839" t="s">
        <v>59</v>
      </c>
    </row>
    <row r="5" spans="1:10" s="2" customFormat="1" ht="65.25" customHeight="1">
      <c r="A5" s="838"/>
      <c r="B5" s="796"/>
      <c r="C5" s="796"/>
      <c r="D5" s="838"/>
      <c r="E5" s="839"/>
      <c r="F5" s="839"/>
      <c r="G5" s="12" t="s">
        <v>56</v>
      </c>
      <c r="H5" s="12" t="s">
        <v>57</v>
      </c>
      <c r="I5" s="12" t="s">
        <v>73</v>
      </c>
      <c r="J5" s="839"/>
    </row>
    <row r="6" spans="1:10" ht="15.75" customHeight="1">
      <c r="A6" s="13">
        <v>1</v>
      </c>
      <c r="B6" s="13">
        <v>2</v>
      </c>
      <c r="C6" s="13"/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>
        <v>8</v>
      </c>
      <c r="J6" s="13">
        <v>9</v>
      </c>
    </row>
    <row r="7" spans="1:10" ht="19.5" customHeight="1">
      <c r="A7" s="15">
        <v>750</v>
      </c>
      <c r="B7" s="15">
        <v>75011</v>
      </c>
      <c r="C7" s="15">
        <v>2010</v>
      </c>
      <c r="D7" s="49">
        <v>161929</v>
      </c>
      <c r="E7" s="49">
        <v>161929</v>
      </c>
      <c r="F7" s="49">
        <v>161929</v>
      </c>
      <c r="G7" s="49">
        <v>135336</v>
      </c>
      <c r="H7" s="49">
        <v>26593</v>
      </c>
      <c r="I7" s="15"/>
      <c r="J7" s="15"/>
    </row>
    <row r="8" spans="1:10" ht="19.5" customHeight="1">
      <c r="A8" s="44">
        <v>751</v>
      </c>
      <c r="B8" s="44">
        <v>75101</v>
      </c>
      <c r="C8" s="44"/>
      <c r="D8" s="53">
        <v>3947</v>
      </c>
      <c r="E8" s="53">
        <v>3947</v>
      </c>
      <c r="F8" s="53">
        <v>3947</v>
      </c>
      <c r="G8" s="53">
        <v>3947</v>
      </c>
      <c r="H8" s="53"/>
      <c r="I8" s="44"/>
      <c r="J8" s="44"/>
    </row>
    <row r="9" spans="1:10" ht="19.5" customHeight="1">
      <c r="A9" s="16">
        <v>752</v>
      </c>
      <c r="B9" s="16">
        <v>75212</v>
      </c>
      <c r="C9" s="16">
        <v>2010</v>
      </c>
      <c r="D9" s="50">
        <v>1000</v>
      </c>
      <c r="E9" s="50">
        <v>1000</v>
      </c>
      <c r="F9" s="50">
        <v>1000</v>
      </c>
      <c r="G9" s="16"/>
      <c r="H9" s="16"/>
      <c r="I9" s="16"/>
      <c r="J9" s="16"/>
    </row>
    <row r="10" spans="1:10" ht="19.5" customHeight="1">
      <c r="A10" s="16">
        <v>754</v>
      </c>
      <c r="B10" s="16">
        <v>75414</v>
      </c>
      <c r="C10" s="16">
        <v>2010</v>
      </c>
      <c r="D10" s="50">
        <v>1000</v>
      </c>
      <c r="E10" s="50">
        <v>1000</v>
      </c>
      <c r="F10" s="50">
        <v>1000</v>
      </c>
      <c r="G10" s="16"/>
      <c r="H10" s="16"/>
      <c r="I10" s="16"/>
      <c r="J10" s="16"/>
    </row>
    <row r="11" spans="1:10" ht="19.5" customHeight="1">
      <c r="A11" s="16">
        <v>852</v>
      </c>
      <c r="B11" s="16">
        <v>85212</v>
      </c>
      <c r="C11" s="16">
        <v>2010</v>
      </c>
      <c r="D11" s="50">
        <v>5440000</v>
      </c>
      <c r="E11" s="50">
        <v>5440000</v>
      </c>
      <c r="F11" s="50">
        <v>5440000</v>
      </c>
      <c r="G11" s="16"/>
      <c r="H11" s="50">
        <v>60000</v>
      </c>
      <c r="I11" s="50">
        <v>5223700</v>
      </c>
      <c r="J11" s="16"/>
    </row>
    <row r="12" spans="1:10" ht="19.5" customHeight="1">
      <c r="A12" s="16">
        <v>852</v>
      </c>
      <c r="B12" s="16">
        <v>85213</v>
      </c>
      <c r="C12" s="16">
        <v>2010</v>
      </c>
      <c r="D12" s="50">
        <v>51000</v>
      </c>
      <c r="E12" s="50">
        <v>51000</v>
      </c>
      <c r="F12" s="50">
        <v>51000</v>
      </c>
      <c r="G12" s="16"/>
      <c r="H12" s="50">
        <v>51000</v>
      </c>
      <c r="I12" s="16"/>
      <c r="J12" s="16"/>
    </row>
    <row r="13" spans="1:10" ht="19.5" customHeight="1">
      <c r="A13" s="16">
        <v>852</v>
      </c>
      <c r="B13" s="16">
        <v>85214</v>
      </c>
      <c r="C13" s="16">
        <v>2010</v>
      </c>
      <c r="D13" s="50">
        <v>401000</v>
      </c>
      <c r="E13" s="50">
        <v>401000</v>
      </c>
      <c r="F13" s="50">
        <v>401000</v>
      </c>
      <c r="G13" s="16"/>
      <c r="H13" s="16"/>
      <c r="I13" s="50">
        <v>401000</v>
      </c>
      <c r="J13" s="16"/>
    </row>
    <row r="14" spans="1:10" ht="19.5" customHeight="1">
      <c r="A14" s="29">
        <v>852</v>
      </c>
      <c r="B14" s="29">
        <v>85228</v>
      </c>
      <c r="C14" s="29">
        <v>2010</v>
      </c>
      <c r="D14" s="52">
        <v>63000</v>
      </c>
      <c r="E14" s="52">
        <v>63000</v>
      </c>
      <c r="F14" s="52">
        <v>63000</v>
      </c>
      <c r="G14" s="29"/>
      <c r="H14" s="29"/>
      <c r="I14" s="52"/>
      <c r="J14" s="29"/>
    </row>
    <row r="15" spans="1:10" ht="19.5" customHeight="1">
      <c r="A15" s="861" t="s">
        <v>63</v>
      </c>
      <c r="B15" s="862"/>
      <c r="C15" s="863"/>
      <c r="D15" s="45">
        <f aca="true" t="shared" si="0" ref="D15:J15">SUM(D7:D14)</f>
        <v>6122876</v>
      </c>
      <c r="E15" s="45">
        <f t="shared" si="0"/>
        <v>6122876</v>
      </c>
      <c r="F15" s="45">
        <f t="shared" si="0"/>
        <v>6122876</v>
      </c>
      <c r="G15" s="45">
        <f t="shared" si="0"/>
        <v>139283</v>
      </c>
      <c r="H15" s="45">
        <f t="shared" si="0"/>
        <v>137593</v>
      </c>
      <c r="I15" s="45">
        <f t="shared" si="0"/>
        <v>5624700</v>
      </c>
      <c r="J15" s="45">
        <f t="shared" si="0"/>
        <v>0</v>
      </c>
    </row>
    <row r="17" ht="12.75">
      <c r="A17" s="41"/>
    </row>
    <row r="18" spans="5:8" ht="12.75">
      <c r="E18" s="865" t="s">
        <v>252</v>
      </c>
      <c r="F18" s="865"/>
      <c r="G18" s="865"/>
      <c r="H18" s="865"/>
    </row>
    <row r="19" spans="5:8" ht="12.75">
      <c r="E19" s="865" t="s">
        <v>253</v>
      </c>
      <c r="F19" s="865"/>
      <c r="G19" s="865"/>
      <c r="H19" s="865"/>
    </row>
    <row r="20" spans="5:8" ht="12.75">
      <c r="E20" s="77"/>
      <c r="F20" s="77"/>
      <c r="G20" s="77"/>
      <c r="H20" s="77"/>
    </row>
    <row r="21" spans="5:8" ht="12.75">
      <c r="E21" s="37" t="s">
        <v>2</v>
      </c>
      <c r="F21" s="37" t="s">
        <v>3</v>
      </c>
      <c r="G21" s="59" t="s">
        <v>254</v>
      </c>
      <c r="H21" s="59" t="s">
        <v>8</v>
      </c>
    </row>
    <row r="22" spans="5:8" ht="12.75">
      <c r="E22" s="14">
        <v>750</v>
      </c>
      <c r="F22" s="14">
        <v>75011</v>
      </c>
      <c r="G22" s="60" t="s">
        <v>94</v>
      </c>
      <c r="H22" s="76">
        <v>69000</v>
      </c>
    </row>
    <row r="23" spans="5:8" ht="12.75">
      <c r="E23" s="14">
        <v>852</v>
      </c>
      <c r="F23" s="14">
        <v>85212</v>
      </c>
      <c r="G23" s="60" t="s">
        <v>112</v>
      </c>
      <c r="H23" s="76">
        <v>10000</v>
      </c>
    </row>
    <row r="24" spans="5:8" ht="12.75">
      <c r="E24" s="14">
        <v>852</v>
      </c>
      <c r="F24" s="14">
        <v>85228</v>
      </c>
      <c r="G24" s="60" t="s">
        <v>156</v>
      </c>
      <c r="H24" s="76">
        <v>5000</v>
      </c>
    </row>
    <row r="25" spans="5:8" ht="12.75">
      <c r="E25" s="861" t="s">
        <v>229</v>
      </c>
      <c r="F25" s="862"/>
      <c r="G25" s="863"/>
      <c r="H25" s="66">
        <v>84000</v>
      </c>
    </row>
  </sheetData>
  <mergeCells count="14">
    <mergeCell ref="E25:G25"/>
    <mergeCell ref="A1:J1"/>
    <mergeCell ref="F4:F5"/>
    <mergeCell ref="E18:H18"/>
    <mergeCell ref="E19:H19"/>
    <mergeCell ref="A15:C15"/>
    <mergeCell ref="G4:I4"/>
    <mergeCell ref="J4:J5"/>
    <mergeCell ref="F3:J3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 6
do uchwały  Nr III/7/2008 Rady Miejskiej w Ząbkowicach Sl. z dnia 27 lutego 2008 roku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2" sqref="A2:J15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4.125" style="0" customWidth="1"/>
    <col min="10" max="10" width="14.375" style="0" customWidth="1"/>
    <col min="76" max="16384" width="9.125" style="1" customWidth="1"/>
  </cols>
  <sheetData>
    <row r="2" ht="18.75">
      <c r="A2" s="698"/>
    </row>
    <row r="3" spans="1:10" ht="15">
      <c r="A3" s="54"/>
      <c r="B3" s="54"/>
      <c r="C3" s="54"/>
      <c r="D3" s="54"/>
      <c r="E3" s="54"/>
      <c r="F3" s="54"/>
      <c r="G3" s="54"/>
      <c r="H3" s="176"/>
      <c r="I3" s="176"/>
      <c r="J3" s="176"/>
    </row>
    <row r="4" spans="1:10" ht="45" customHeight="1">
      <c r="A4" s="872" t="s">
        <v>427</v>
      </c>
      <c r="B4" s="872"/>
      <c r="C4" s="872"/>
      <c r="D4" s="872"/>
      <c r="E4" s="872"/>
      <c r="F4" s="872"/>
      <c r="G4" s="872"/>
      <c r="H4" s="872"/>
      <c r="I4" s="872"/>
      <c r="J4" s="872"/>
    </row>
    <row r="5" spans="1:10" ht="15.75">
      <c r="A5" s="177"/>
      <c r="B5" s="177"/>
      <c r="C5" s="177"/>
      <c r="D5" s="177"/>
      <c r="E5" s="177"/>
      <c r="F5" s="177"/>
      <c r="G5" s="54"/>
      <c r="H5" s="176"/>
      <c r="I5" s="176"/>
      <c r="J5" s="176"/>
    </row>
    <row r="6" spans="1:10" ht="13.5" customHeight="1">
      <c r="A6" s="178"/>
      <c r="B6" s="178"/>
      <c r="C6" s="178"/>
      <c r="D6" s="178"/>
      <c r="E6" s="178"/>
      <c r="F6" s="178"/>
      <c r="G6" s="54"/>
      <c r="H6" s="176"/>
      <c r="I6" s="176"/>
      <c r="J6" s="179" t="s">
        <v>32</v>
      </c>
    </row>
    <row r="7" spans="1:10" ht="20.25" customHeight="1">
      <c r="A7" s="870" t="s">
        <v>2</v>
      </c>
      <c r="B7" s="866" t="s">
        <v>3</v>
      </c>
      <c r="C7" s="866" t="s">
        <v>65</v>
      </c>
      <c r="D7" s="869" t="s">
        <v>60</v>
      </c>
      <c r="E7" s="869" t="s">
        <v>72</v>
      </c>
      <c r="F7" s="869" t="s">
        <v>48</v>
      </c>
      <c r="G7" s="869"/>
      <c r="H7" s="869"/>
      <c r="I7" s="869"/>
      <c r="J7" s="869"/>
    </row>
    <row r="8" spans="1:10" ht="18" customHeight="1">
      <c r="A8" s="870"/>
      <c r="B8" s="867"/>
      <c r="C8" s="867"/>
      <c r="D8" s="870"/>
      <c r="E8" s="869"/>
      <c r="F8" s="869" t="s">
        <v>58</v>
      </c>
      <c r="G8" s="869" t="s">
        <v>6</v>
      </c>
      <c r="H8" s="869"/>
      <c r="I8" s="869"/>
      <c r="J8" s="869" t="s">
        <v>59</v>
      </c>
    </row>
    <row r="9" spans="1:10" ht="69" customHeight="1">
      <c r="A9" s="870"/>
      <c r="B9" s="868"/>
      <c r="C9" s="868"/>
      <c r="D9" s="870"/>
      <c r="E9" s="869"/>
      <c r="F9" s="869"/>
      <c r="G9" s="274" t="s">
        <v>56</v>
      </c>
      <c r="H9" s="274" t="s">
        <v>57</v>
      </c>
      <c r="I9" s="274" t="s">
        <v>73</v>
      </c>
      <c r="J9" s="869"/>
    </row>
    <row r="10" spans="1:10" ht="18.75" customHeight="1">
      <c r="A10" s="180">
        <v>1</v>
      </c>
      <c r="B10" s="180">
        <v>2</v>
      </c>
      <c r="C10" s="180">
        <v>3</v>
      </c>
      <c r="D10" s="180">
        <v>4</v>
      </c>
      <c r="E10" s="180">
        <v>5</v>
      </c>
      <c r="F10" s="180">
        <v>6</v>
      </c>
      <c r="G10" s="180">
        <v>7</v>
      </c>
      <c r="H10" s="180">
        <v>8</v>
      </c>
      <c r="I10" s="180">
        <v>9</v>
      </c>
      <c r="J10" s="180">
        <v>10</v>
      </c>
    </row>
    <row r="11" spans="1:10" ht="19.5" customHeight="1">
      <c r="A11" s="181">
        <v>710</v>
      </c>
      <c r="B11" s="181">
        <v>71035</v>
      </c>
      <c r="C11" s="181">
        <v>2020</v>
      </c>
      <c r="D11" s="182">
        <v>2000</v>
      </c>
      <c r="E11" s="182">
        <v>2000</v>
      </c>
      <c r="F11" s="182">
        <v>2000</v>
      </c>
      <c r="G11" s="182">
        <v>0</v>
      </c>
      <c r="H11" s="181">
        <v>0</v>
      </c>
      <c r="I11" s="181">
        <v>0</v>
      </c>
      <c r="J11" s="181">
        <v>0</v>
      </c>
    </row>
    <row r="12" spans="1:10" ht="19.5" customHeight="1">
      <c r="A12" s="183"/>
      <c r="B12" s="183"/>
      <c r="C12" s="183"/>
      <c r="D12" s="183"/>
      <c r="E12" s="183"/>
      <c r="F12" s="183"/>
      <c r="G12" s="183"/>
      <c r="H12" s="183"/>
      <c r="I12" s="183"/>
      <c r="J12" s="183"/>
    </row>
    <row r="13" spans="1:10" ht="24.75" customHeight="1">
      <c r="A13" s="871" t="s">
        <v>63</v>
      </c>
      <c r="B13" s="871"/>
      <c r="C13" s="871"/>
      <c r="D13" s="871"/>
      <c r="E13" s="184">
        <f aca="true" t="shared" si="0" ref="E13:J13">SUM(E11)</f>
        <v>2000</v>
      </c>
      <c r="F13" s="184">
        <f t="shared" si="0"/>
        <v>2000</v>
      </c>
      <c r="G13" s="184">
        <f t="shared" si="0"/>
        <v>0</v>
      </c>
      <c r="H13" s="184">
        <f t="shared" si="0"/>
        <v>0</v>
      </c>
      <c r="I13" s="184">
        <f t="shared" si="0"/>
        <v>0</v>
      </c>
      <c r="J13" s="184">
        <f t="shared" si="0"/>
        <v>0</v>
      </c>
    </row>
    <row r="14" spans="1:10" ht="15">
      <c r="A14" s="54"/>
      <c r="B14" s="54"/>
      <c r="C14" s="54"/>
      <c r="D14" s="54"/>
      <c r="E14" s="54"/>
      <c r="F14" s="54"/>
      <c r="G14" s="54"/>
      <c r="H14" s="176"/>
      <c r="I14" s="176"/>
      <c r="J14" s="176"/>
    </row>
    <row r="15" spans="1:7" ht="12.75">
      <c r="A15" s="41"/>
      <c r="G15"/>
    </row>
  </sheetData>
  <mergeCells count="11">
    <mergeCell ref="B7:B9"/>
    <mergeCell ref="C7:C9"/>
    <mergeCell ref="D7:D9"/>
    <mergeCell ref="A13:D13"/>
    <mergeCell ref="A4:J4"/>
    <mergeCell ref="E7:E9"/>
    <mergeCell ref="F7:J7"/>
    <mergeCell ref="F8:F9"/>
    <mergeCell ref="G8:I8"/>
    <mergeCell ref="J8:J9"/>
    <mergeCell ref="A7:A9"/>
  </mergeCells>
  <printOptions horizontalCentered="1"/>
  <pageMargins left="0.5905511811023623" right="0.5905511811023623" top="1.08" bottom="0.3937007874015748" header="0.5118110236220472" footer="0.5118110236220472"/>
  <pageSetup horizontalDpi="300" verticalDpi="300" orientation="landscape" paperSize="9" scale="90" r:id="rId1"/>
  <headerFooter alignWithMargins="0">
    <oddHeader>&amp;RZałącznik nr  6a
do uchwały  Nr III/7/2008 Rady Miejskiej w Ząbkowicach Śl. z dnia 27 lutego 2008 roku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25"/>
  <sheetViews>
    <sheetView workbookViewId="0" topLeftCell="A1">
      <selection activeCell="A4" sqref="A4:K19"/>
    </sheetView>
  </sheetViews>
  <sheetFormatPr defaultColWidth="9.00390625" defaultRowHeight="12.75"/>
  <cols>
    <col min="1" max="1" width="4.75390625" style="0" customWidth="1"/>
    <col min="2" max="2" width="30.75390625" style="0" customWidth="1"/>
    <col min="3" max="3" width="12.375" style="0" customWidth="1"/>
    <col min="4" max="4" width="11.25390625" style="0" customWidth="1"/>
    <col min="5" max="5" width="9.875" style="0" customWidth="1"/>
    <col min="6" max="6" width="7.00390625" style="0" customWidth="1"/>
    <col min="7" max="7" width="10.875" style="0" customWidth="1"/>
    <col min="8" max="8" width="11.875" style="0" customWidth="1"/>
    <col min="9" max="9" width="11.00390625" style="0" customWidth="1"/>
    <col min="10" max="10" width="10.625" style="0" customWidth="1"/>
    <col min="11" max="11" width="14.125" style="0" customWidth="1"/>
  </cols>
  <sheetData>
    <row r="2" ht="18.75">
      <c r="A2" s="697"/>
    </row>
    <row r="4" spans="1:11" ht="18.75">
      <c r="A4" s="873" t="s">
        <v>239</v>
      </c>
      <c r="B4" s="873"/>
      <c r="C4" s="873"/>
      <c r="D4" s="873"/>
      <c r="E4" s="873"/>
      <c r="F4" s="873"/>
      <c r="G4" s="873"/>
      <c r="H4" s="873"/>
      <c r="I4" s="873"/>
      <c r="J4" s="873"/>
      <c r="K4" s="873"/>
    </row>
    <row r="5" spans="1:11" ht="18.7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8.75">
      <c r="A6" s="873" t="s">
        <v>439</v>
      </c>
      <c r="B6" s="873"/>
      <c r="C6" s="873"/>
      <c r="D6" s="873"/>
      <c r="E6" s="873"/>
      <c r="F6" s="873"/>
      <c r="G6" s="873"/>
      <c r="H6" s="873"/>
      <c r="I6" s="873"/>
      <c r="J6" s="873"/>
      <c r="K6" s="873"/>
    </row>
    <row r="7" spans="1:11" ht="6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15.75">
      <c r="A8" s="62"/>
      <c r="B8" s="62"/>
      <c r="C8" s="62"/>
      <c r="D8" s="62"/>
      <c r="E8" s="62"/>
      <c r="F8" s="62"/>
      <c r="G8" s="62"/>
      <c r="H8" s="62"/>
      <c r="I8" s="62"/>
      <c r="J8" s="62"/>
      <c r="K8" s="80"/>
    </row>
    <row r="9" spans="1:11" ht="15" customHeight="1">
      <c r="A9" s="874" t="s">
        <v>40</v>
      </c>
      <c r="B9" s="874" t="s">
        <v>0</v>
      </c>
      <c r="C9" s="875" t="s">
        <v>42</v>
      </c>
      <c r="D9" s="876" t="s">
        <v>10</v>
      </c>
      <c r="E9" s="877"/>
      <c r="F9" s="877"/>
      <c r="G9" s="878"/>
      <c r="H9" s="876" t="s">
        <v>9</v>
      </c>
      <c r="I9" s="877"/>
      <c r="J9" s="878"/>
      <c r="K9" s="875" t="s">
        <v>43</v>
      </c>
    </row>
    <row r="10" spans="1:11" ht="15" customHeight="1">
      <c r="A10" s="874"/>
      <c r="B10" s="874"/>
      <c r="C10" s="875"/>
      <c r="D10" s="875" t="s">
        <v>7</v>
      </c>
      <c r="E10" s="883" t="s">
        <v>6</v>
      </c>
      <c r="F10" s="884"/>
      <c r="G10" s="885"/>
      <c r="H10" s="875" t="s">
        <v>7</v>
      </c>
      <c r="I10" s="875" t="s">
        <v>242</v>
      </c>
      <c r="J10" s="879" t="s">
        <v>241</v>
      </c>
      <c r="K10" s="875"/>
    </row>
    <row r="11" spans="1:11" ht="18" customHeight="1">
      <c r="A11" s="874"/>
      <c r="B11" s="874"/>
      <c r="C11" s="875"/>
      <c r="D11" s="875"/>
      <c r="E11" s="879" t="s">
        <v>240</v>
      </c>
      <c r="F11" s="883" t="s">
        <v>6</v>
      </c>
      <c r="G11" s="885"/>
      <c r="H11" s="875"/>
      <c r="I11" s="875"/>
      <c r="J11" s="881"/>
      <c r="K11" s="875"/>
    </row>
    <row r="12" spans="1:11" ht="42" customHeight="1">
      <c r="A12" s="874"/>
      <c r="B12" s="874"/>
      <c r="C12" s="875"/>
      <c r="D12" s="875"/>
      <c r="E12" s="880"/>
      <c r="F12" s="81" t="s">
        <v>76</v>
      </c>
      <c r="G12" s="81" t="s">
        <v>75</v>
      </c>
      <c r="H12" s="875"/>
      <c r="I12" s="875"/>
      <c r="J12" s="880"/>
      <c r="K12" s="875"/>
    </row>
    <row r="13" spans="1:11" ht="7.5" customHeight="1">
      <c r="A13" s="82">
        <v>1</v>
      </c>
      <c r="B13" s="82">
        <v>2</v>
      </c>
      <c r="C13" s="82">
        <v>3</v>
      </c>
      <c r="D13" s="82">
        <v>4</v>
      </c>
      <c r="E13" s="82">
        <v>5</v>
      </c>
      <c r="F13" s="82">
        <v>6</v>
      </c>
      <c r="G13" s="82">
        <v>7</v>
      </c>
      <c r="H13" s="82">
        <v>8</v>
      </c>
      <c r="I13" s="82"/>
      <c r="J13" s="82"/>
      <c r="K13" s="82">
        <v>10</v>
      </c>
    </row>
    <row r="14" spans="1:11" ht="19.5" customHeight="1">
      <c r="A14" s="83" t="s">
        <v>11</v>
      </c>
      <c r="B14" s="84" t="s">
        <v>12</v>
      </c>
      <c r="C14" s="84"/>
      <c r="D14" s="84"/>
      <c r="E14" s="84"/>
      <c r="F14" s="84"/>
      <c r="G14" s="84"/>
      <c r="H14" s="84"/>
      <c r="I14" s="84"/>
      <c r="J14" s="84"/>
      <c r="K14" s="84"/>
    </row>
    <row r="15" spans="1:11" ht="19.5" customHeight="1">
      <c r="A15" s="85"/>
      <c r="B15" s="86" t="s">
        <v>48</v>
      </c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9.5" customHeight="1">
      <c r="A16" s="88"/>
      <c r="B16" s="89" t="s">
        <v>204</v>
      </c>
      <c r="C16" s="90">
        <v>48881</v>
      </c>
      <c r="D16" s="90">
        <v>3200000</v>
      </c>
      <c r="E16" s="91">
        <v>405000</v>
      </c>
      <c r="F16" s="87"/>
      <c r="G16" s="87"/>
      <c r="H16" s="90">
        <v>3218408</v>
      </c>
      <c r="I16" s="91">
        <v>962800</v>
      </c>
      <c r="J16" s="92"/>
      <c r="K16" s="90">
        <v>30473</v>
      </c>
    </row>
    <row r="17" spans="1:11" s="36" customFormat="1" ht="19.5" customHeight="1">
      <c r="A17" s="882" t="s">
        <v>63</v>
      </c>
      <c r="B17" s="882"/>
      <c r="C17" s="93">
        <v>48881</v>
      </c>
      <c r="D17" s="93">
        <v>3200000</v>
      </c>
      <c r="E17" s="93">
        <v>405000</v>
      </c>
      <c r="F17" s="94"/>
      <c r="G17" s="94"/>
      <c r="H17" s="93">
        <v>3218408</v>
      </c>
      <c r="I17" s="93">
        <v>962800</v>
      </c>
      <c r="J17" s="94"/>
      <c r="K17" s="93">
        <v>30473</v>
      </c>
    </row>
    <row r="18" spans="1:11" ht="4.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</row>
    <row r="19" spans="1:11" ht="12.75" customHeight="1">
      <c r="A19" s="95"/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spans="1:11" ht="15.75">
      <c r="A20" s="95"/>
      <c r="B20" s="80"/>
      <c r="C20" s="80"/>
      <c r="D20" s="80"/>
      <c r="E20" s="80"/>
      <c r="F20" s="80"/>
      <c r="G20" s="80"/>
      <c r="H20" s="80"/>
      <c r="I20" s="80"/>
      <c r="J20" s="80"/>
      <c r="K20" s="80"/>
    </row>
    <row r="21" spans="1:11" ht="15.75">
      <c r="A21" s="95"/>
      <c r="B21" s="80"/>
      <c r="C21" s="80"/>
      <c r="D21" s="80"/>
      <c r="E21" s="80"/>
      <c r="F21" s="80"/>
      <c r="G21" s="80"/>
      <c r="H21" s="80"/>
      <c r="I21" s="80"/>
      <c r="J21" s="80"/>
      <c r="K21" s="80"/>
    </row>
    <row r="22" spans="1:11" ht="15.75">
      <c r="A22" s="95"/>
      <c r="B22" s="80"/>
      <c r="C22" s="80"/>
      <c r="D22" s="80"/>
      <c r="E22" s="80"/>
      <c r="F22" s="80"/>
      <c r="G22" s="80"/>
      <c r="H22" s="80"/>
      <c r="I22" s="80"/>
      <c r="J22" s="80"/>
      <c r="K22" s="80"/>
    </row>
    <row r="23" spans="1:11" ht="15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</row>
    <row r="24" spans="1:11" ht="15.7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</row>
    <row r="25" spans="1:11" ht="15.7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</row>
  </sheetData>
  <mergeCells count="16">
    <mergeCell ref="J10:J12"/>
    <mergeCell ref="A17:B17"/>
    <mergeCell ref="E10:G10"/>
    <mergeCell ref="F11:G11"/>
    <mergeCell ref="H10:H12"/>
    <mergeCell ref="I10:I12"/>
    <mergeCell ref="A4:K4"/>
    <mergeCell ref="A6:K6"/>
    <mergeCell ref="A9:A12"/>
    <mergeCell ref="B9:B12"/>
    <mergeCell ref="C9:C12"/>
    <mergeCell ref="D10:D12"/>
    <mergeCell ref="D9:G9"/>
    <mergeCell ref="E11:E12"/>
    <mergeCell ref="K9:K12"/>
    <mergeCell ref="H9:J9"/>
  </mergeCells>
  <printOptions horizontalCentered="1"/>
  <pageMargins left="0.5118110236220472" right="0.5118110236220472" top="0.89" bottom="0.63" header="0.5118110236220472" footer="0.5118110236220472"/>
  <pageSetup horizontalDpi="300" verticalDpi="300" orientation="landscape" paperSize="9" scale="90" r:id="rId1"/>
  <headerFooter alignWithMargins="0">
    <oddHeader>&amp;R&amp;9Załącznik nr  7
do uchwały   Nr III/7/2008 Rady Miejskiej w Ząbkowicach Śl. z dnia 27 lutego 2008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</cp:lastModifiedBy>
  <cp:lastPrinted>2008-03-05T08:49:58Z</cp:lastPrinted>
  <dcterms:created xsi:type="dcterms:W3CDTF">1998-12-09T13:02:10Z</dcterms:created>
  <dcterms:modified xsi:type="dcterms:W3CDTF">2008-03-05T12:42:23Z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